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G:\Sdílené disky\MP Pro s.r.o\Projekty\DD - Radkov - ČOV\CD Version - DPS - 2025\!Rozpočet\"/>
    </mc:Choice>
  </mc:AlternateContent>
  <xr:revisionPtr revIDLastSave="0" documentId="13_ncr:1_{17632580-3474-4BFC-99F1-97576236C87A}" xr6:coauthVersionLast="47" xr6:coauthVersionMax="47" xr10:uidLastSave="{00000000-0000-0000-0000-000000000000}"/>
  <bookViews>
    <workbookView xWindow="57480" yWindow="-120" windowWidth="57840" windowHeight="32640" xr2:uid="{00000000-000D-0000-FFFF-FFFF00000000}"/>
  </bookViews>
  <sheets>
    <sheet name="Rekapitulace stavby" sheetId="1" r:id="rId1"/>
    <sheet name="079 - Gravitační a tlakov..." sheetId="2" r:id="rId2"/>
    <sheet name="Pokyny pro vyplnění" sheetId="3" r:id="rId3"/>
  </sheets>
  <definedNames>
    <definedName name="_xlnm._FilterDatabase" localSheetId="1" hidden="1">'079 - Gravitační a tlakov...'!$C$86:$K$297</definedName>
    <definedName name="_xlnm.Print_Titles" localSheetId="1">'079 - Gravitační a tlakov...'!$86:$86</definedName>
    <definedName name="_xlnm.Print_Titles" localSheetId="0">'Rekapitulace stavby'!$52:$52</definedName>
    <definedName name="_xlnm.Print_Area" localSheetId="1">'079 - Gravitační a tlakov...'!$C$4:$J$37,'079 - Gravitační a tlakov...'!$C$43:$J$70,'079 - Gravitační a tlakov...'!$C$76:$K$297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</definedNames>
  <calcPr calcId="191029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 s="1"/>
  <c r="BI295" i="2"/>
  <c r="BH295" i="2"/>
  <c r="BG295" i="2"/>
  <c r="BE295" i="2"/>
  <c r="T295" i="2"/>
  <c r="T294" i="2" s="1"/>
  <c r="R295" i="2"/>
  <c r="R294" i="2" s="1"/>
  <c r="P295" i="2"/>
  <c r="P294" i="2"/>
  <c r="BI292" i="2"/>
  <c r="BH292" i="2"/>
  <c r="BG292" i="2"/>
  <c r="BE292" i="2"/>
  <c r="T292" i="2"/>
  <c r="R292" i="2"/>
  <c r="P292" i="2"/>
  <c r="BI290" i="2"/>
  <c r="BH290" i="2"/>
  <c r="BG290" i="2"/>
  <c r="BE290" i="2"/>
  <c r="T290" i="2"/>
  <c r="R290" i="2"/>
  <c r="P290" i="2"/>
  <c r="BI288" i="2"/>
  <c r="BH288" i="2"/>
  <c r="BG288" i="2"/>
  <c r="BE288" i="2"/>
  <c r="T288" i="2"/>
  <c r="R288" i="2"/>
  <c r="P288" i="2"/>
  <c r="BI285" i="2"/>
  <c r="BH285" i="2"/>
  <c r="BG285" i="2"/>
  <c r="BE285" i="2"/>
  <c r="T285" i="2"/>
  <c r="R285" i="2"/>
  <c r="P285" i="2"/>
  <c r="BI283" i="2"/>
  <c r="BH283" i="2"/>
  <c r="BG283" i="2"/>
  <c r="BE283" i="2"/>
  <c r="T283" i="2"/>
  <c r="R283" i="2"/>
  <c r="P283" i="2"/>
  <c r="BI280" i="2"/>
  <c r="BH280" i="2"/>
  <c r="BG280" i="2"/>
  <c r="BE280" i="2"/>
  <c r="T280" i="2"/>
  <c r="T279" i="2" s="1"/>
  <c r="R280" i="2"/>
  <c r="R279" i="2"/>
  <c r="P280" i="2"/>
  <c r="P279" i="2" s="1"/>
  <c r="BI274" i="2"/>
  <c r="BH274" i="2"/>
  <c r="BG274" i="2"/>
  <c r="BE274" i="2"/>
  <c r="T274" i="2"/>
  <c r="R274" i="2"/>
  <c r="P274" i="2"/>
  <c r="BI270" i="2"/>
  <c r="BH270" i="2"/>
  <c r="BG270" i="2"/>
  <c r="BE270" i="2"/>
  <c r="T270" i="2"/>
  <c r="R270" i="2"/>
  <c r="P270" i="2"/>
  <c r="BI266" i="2"/>
  <c r="BH266" i="2"/>
  <c r="BG266" i="2"/>
  <c r="BE266" i="2"/>
  <c r="T266" i="2"/>
  <c r="R266" i="2"/>
  <c r="P266" i="2"/>
  <c r="BI263" i="2"/>
  <c r="BH263" i="2"/>
  <c r="BG263" i="2"/>
  <c r="BE263" i="2"/>
  <c r="T263" i="2"/>
  <c r="R263" i="2"/>
  <c r="P263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7" i="2"/>
  <c r="BH257" i="2"/>
  <c r="BG257" i="2"/>
  <c r="BE257" i="2"/>
  <c r="T257" i="2"/>
  <c r="R257" i="2"/>
  <c r="P257" i="2"/>
  <c r="BI254" i="2"/>
  <c r="BH254" i="2"/>
  <c r="BG254" i="2"/>
  <c r="BE254" i="2"/>
  <c r="T254" i="2"/>
  <c r="R254" i="2"/>
  <c r="P254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5" i="2"/>
  <c r="BH245" i="2"/>
  <c r="BG245" i="2"/>
  <c r="BE245" i="2"/>
  <c r="T245" i="2"/>
  <c r="R245" i="2"/>
  <c r="P245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0" i="2"/>
  <c r="BH240" i="2"/>
  <c r="BG240" i="2"/>
  <c r="BE240" i="2"/>
  <c r="T240" i="2"/>
  <c r="R240" i="2"/>
  <c r="P240" i="2"/>
  <c r="BI238" i="2"/>
  <c r="BH238" i="2"/>
  <c r="BG238" i="2"/>
  <c r="BE238" i="2"/>
  <c r="T238" i="2"/>
  <c r="R238" i="2"/>
  <c r="P238" i="2"/>
  <c r="BI236" i="2"/>
  <c r="BH236" i="2"/>
  <c r="BG236" i="2"/>
  <c r="BE236" i="2"/>
  <c r="T236" i="2"/>
  <c r="R236" i="2"/>
  <c r="P236" i="2"/>
  <c r="BI234" i="2"/>
  <c r="BH234" i="2"/>
  <c r="BG234" i="2"/>
  <c r="BE234" i="2"/>
  <c r="T234" i="2"/>
  <c r="R234" i="2"/>
  <c r="P234" i="2"/>
  <c r="BI232" i="2"/>
  <c r="BH232" i="2"/>
  <c r="BG232" i="2"/>
  <c r="BE232" i="2"/>
  <c r="T232" i="2"/>
  <c r="R232" i="2"/>
  <c r="P232" i="2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4" i="2"/>
  <c r="BH204" i="2"/>
  <c r="BG204" i="2"/>
  <c r="BE204" i="2"/>
  <c r="T204" i="2"/>
  <c r="R204" i="2"/>
  <c r="P204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1" i="2"/>
  <c r="BH171" i="2"/>
  <c r="BG171" i="2"/>
  <c r="BE171" i="2"/>
  <c r="T171" i="2"/>
  <c r="R171" i="2"/>
  <c r="P171" i="2"/>
  <c r="BI169" i="2"/>
  <c r="BH169" i="2"/>
  <c r="BG169" i="2"/>
  <c r="BE169" i="2"/>
  <c r="T169" i="2"/>
  <c r="R169" i="2"/>
  <c r="P169" i="2"/>
  <c r="BI163" i="2"/>
  <c r="BH163" i="2"/>
  <c r="BG163" i="2"/>
  <c r="BE163" i="2"/>
  <c r="T163" i="2"/>
  <c r="T162" i="2" s="1"/>
  <c r="R163" i="2"/>
  <c r="R162" i="2"/>
  <c r="P163" i="2"/>
  <c r="P162" i="2" s="1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0" i="2"/>
  <c r="BH150" i="2"/>
  <c r="BG150" i="2"/>
  <c r="BE150" i="2"/>
  <c r="T150" i="2"/>
  <c r="R150" i="2"/>
  <c r="P150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38" i="2"/>
  <c r="BH138" i="2"/>
  <c r="BG138" i="2"/>
  <c r="BE138" i="2"/>
  <c r="T138" i="2"/>
  <c r="R138" i="2"/>
  <c r="P138" i="2"/>
  <c r="BI133" i="2"/>
  <c r="BH133" i="2"/>
  <c r="BG133" i="2"/>
  <c r="BE133" i="2"/>
  <c r="T133" i="2"/>
  <c r="R133" i="2"/>
  <c r="P133" i="2"/>
  <c r="BI128" i="2"/>
  <c r="BH128" i="2"/>
  <c r="BG128" i="2"/>
  <c r="BE128" i="2"/>
  <c r="T128" i="2"/>
  <c r="R128" i="2"/>
  <c r="P128" i="2"/>
  <c r="BI123" i="2"/>
  <c r="BH123" i="2"/>
  <c r="BG123" i="2"/>
  <c r="BE123" i="2"/>
  <c r="T123" i="2"/>
  <c r="R123" i="2"/>
  <c r="P123" i="2"/>
  <c r="BI118" i="2"/>
  <c r="BH118" i="2"/>
  <c r="BG118" i="2"/>
  <c r="BE118" i="2"/>
  <c r="T118" i="2"/>
  <c r="R118" i="2"/>
  <c r="P118" i="2"/>
  <c r="BI113" i="2"/>
  <c r="BH113" i="2"/>
  <c r="BG113" i="2"/>
  <c r="BE113" i="2"/>
  <c r="T113" i="2"/>
  <c r="R113" i="2"/>
  <c r="P113" i="2"/>
  <c r="BI108" i="2"/>
  <c r="BH108" i="2"/>
  <c r="BG108" i="2"/>
  <c r="BE108" i="2"/>
  <c r="T108" i="2"/>
  <c r="R108" i="2"/>
  <c r="P108" i="2"/>
  <c r="BI106" i="2"/>
  <c r="BH106" i="2"/>
  <c r="BG106" i="2"/>
  <c r="BE106" i="2"/>
  <c r="T106" i="2"/>
  <c r="R106" i="2"/>
  <c r="P106" i="2"/>
  <c r="BI102" i="2"/>
  <c r="BH102" i="2"/>
  <c r="BG102" i="2"/>
  <c r="BE102" i="2"/>
  <c r="T102" i="2"/>
  <c r="R102" i="2"/>
  <c r="P102" i="2"/>
  <c r="BI98" i="2"/>
  <c r="BH98" i="2"/>
  <c r="BG98" i="2"/>
  <c r="BE98" i="2"/>
  <c r="T98" i="2"/>
  <c r="R98" i="2"/>
  <c r="P98" i="2"/>
  <c r="BI94" i="2"/>
  <c r="BH94" i="2"/>
  <c r="BG94" i="2"/>
  <c r="F33" i="2" s="1"/>
  <c r="BE94" i="2"/>
  <c r="T94" i="2"/>
  <c r="R94" i="2"/>
  <c r="P94" i="2"/>
  <c r="BI92" i="2"/>
  <c r="BH92" i="2"/>
  <c r="BG92" i="2"/>
  <c r="BE92" i="2"/>
  <c r="J31" i="2" s="1"/>
  <c r="T92" i="2"/>
  <c r="R92" i="2"/>
  <c r="P92" i="2"/>
  <c r="BI90" i="2"/>
  <c r="F35" i="2" s="1"/>
  <c r="BH90" i="2"/>
  <c r="F34" i="2" s="1"/>
  <c r="BG90" i="2"/>
  <c r="BE90" i="2"/>
  <c r="T90" i="2"/>
  <c r="R90" i="2"/>
  <c r="P90" i="2"/>
  <c r="J84" i="2"/>
  <c r="J83" i="2"/>
  <c r="F83" i="2"/>
  <c r="F81" i="2"/>
  <c r="E79" i="2"/>
  <c r="J51" i="2"/>
  <c r="J50" i="2"/>
  <c r="F50" i="2"/>
  <c r="F48" i="2"/>
  <c r="E46" i="2"/>
  <c r="J16" i="2"/>
  <c r="E16" i="2"/>
  <c r="F84" i="2"/>
  <c r="J15" i="2"/>
  <c r="J81" i="2"/>
  <c r="L50" i="1"/>
  <c r="AM50" i="1"/>
  <c r="AM49" i="1"/>
  <c r="L49" i="1"/>
  <c r="AM47" i="1"/>
  <c r="L47" i="1"/>
  <c r="L45" i="1"/>
  <c r="L44" i="1"/>
  <c r="BK257" i="2"/>
  <c r="J181" i="2"/>
  <c r="BK94" i="2"/>
  <c r="BK263" i="2"/>
  <c r="BK228" i="2"/>
  <c r="BK199" i="2"/>
  <c r="J159" i="2"/>
  <c r="BK266" i="2"/>
  <c r="BK240" i="2"/>
  <c r="J123" i="2"/>
  <c r="BK274" i="2"/>
  <c r="BK236" i="2"/>
  <c r="J214" i="2"/>
  <c r="J171" i="2"/>
  <c r="J106" i="2"/>
  <c r="BK143" i="2"/>
  <c r="BK270" i="2"/>
  <c r="J230" i="2"/>
  <c r="J208" i="2"/>
  <c r="BK159" i="2"/>
  <c r="BK106" i="2"/>
  <c r="J274" i="2"/>
  <c r="J252" i="2"/>
  <c r="BK227" i="2"/>
  <c r="BK208" i="2"/>
  <c r="J163" i="2"/>
  <c r="BK128" i="2"/>
  <c r="BK290" i="2"/>
  <c r="J259" i="2"/>
  <c r="BK230" i="2"/>
  <c r="J221" i="2"/>
  <c r="BK200" i="2"/>
  <c r="BK179" i="2"/>
  <c r="J157" i="2"/>
  <c r="BK108" i="2"/>
  <c r="BK295" i="2"/>
  <c r="BK197" i="2"/>
  <c r="BK261" i="2"/>
  <c r="J169" i="2"/>
  <c r="BK245" i="2"/>
  <c r="J224" i="2"/>
  <c r="J192" i="2"/>
  <c r="J113" i="2"/>
  <c r="J118" i="2"/>
  <c r="J250" i="2"/>
  <c r="BK218" i="2"/>
  <c r="J196" i="2"/>
  <c r="J155" i="2"/>
  <c r="J98" i="2"/>
  <c r="J263" i="2"/>
  <c r="BK224" i="2"/>
  <c r="BK210" i="2"/>
  <c r="J186" i="2"/>
  <c r="J143" i="2"/>
  <c r="BK250" i="2"/>
  <c r="J188" i="2"/>
  <c r="J108" i="2"/>
  <c r="J261" i="2"/>
  <c r="BK225" i="2"/>
  <c r="BK194" i="2"/>
  <c r="BK150" i="2"/>
  <c r="J292" i="2"/>
  <c r="BK98" i="2"/>
  <c r="BK242" i="2"/>
  <c r="J222" i="2"/>
  <c r="BK188" i="2"/>
  <c r="J145" i="2"/>
  <c r="BK292" i="2"/>
  <c r="BK254" i="2"/>
  <c r="J236" i="2"/>
  <c r="J219" i="2"/>
  <c r="BK196" i="2"/>
  <c r="J150" i="2"/>
  <c r="BK102" i="2"/>
  <c r="J288" i="2"/>
  <c r="BK252" i="2"/>
  <c r="BK234" i="2"/>
  <c r="BK222" i="2"/>
  <c r="J204" i="2"/>
  <c r="BK186" i="2"/>
  <c r="BK169" i="2"/>
  <c r="BK138" i="2"/>
  <c r="BK92" i="2"/>
  <c r="J280" i="2"/>
  <c r="BK155" i="2"/>
  <c r="J295" i="2"/>
  <c r="BK232" i="2"/>
  <c r="BK204" i="2"/>
  <c r="BK161" i="2"/>
  <c r="J94" i="2"/>
  <c r="J290" i="2"/>
  <c r="J234" i="2"/>
  <c r="BK214" i="2"/>
  <c r="J175" i="2"/>
  <c r="J133" i="2"/>
  <c r="F31" i="2"/>
  <c r="J243" i="2"/>
  <c r="BK133" i="2"/>
  <c r="BK283" i="2"/>
  <c r="J242" i="2"/>
  <c r="J218" i="2"/>
  <c r="BK181" i="2"/>
  <c r="J128" i="2"/>
  <c r="J266" i="2"/>
  <c r="J283" i="2"/>
  <c r="J238" i="2"/>
  <c r="J200" i="2"/>
  <c r="BK163" i="2"/>
  <c r="J90" i="2"/>
  <c r="BK259" i="2"/>
  <c r="J240" i="2"/>
  <c r="BK221" i="2"/>
  <c r="J199" i="2"/>
  <c r="BK177" i="2"/>
  <c r="J92" i="2"/>
  <c r="J270" i="2"/>
  <c r="BK238" i="2"/>
  <c r="J225" i="2"/>
  <c r="J210" i="2"/>
  <c r="J194" i="2"/>
  <c r="J161" i="2"/>
  <c r="BK123" i="2"/>
  <c r="BK288" i="2"/>
  <c r="BK171" i="2"/>
  <c r="BK90" i="2"/>
  <c r="J257" i="2"/>
  <c r="BK219" i="2"/>
  <c r="J177" i="2"/>
  <c r="J138" i="2"/>
  <c r="BK285" i="2"/>
  <c r="AS54" i="1"/>
  <c r="J254" i="2"/>
  <c r="J227" i="2"/>
  <c r="J179" i="2"/>
  <c r="BK118" i="2"/>
  <c r="J285" i="2"/>
  <c r="BK243" i="2"/>
  <c r="J232" i="2"/>
  <c r="J216" i="2"/>
  <c r="BK192" i="2"/>
  <c r="BK157" i="2"/>
  <c r="BK113" i="2"/>
  <c r="BK280" i="2"/>
  <c r="J245" i="2"/>
  <c r="J228" i="2"/>
  <c r="BK216" i="2"/>
  <c r="J197" i="2"/>
  <c r="BK175" i="2"/>
  <c r="BK145" i="2"/>
  <c r="J102" i="2"/>
  <c r="P174" i="2" l="1"/>
  <c r="BK174" i="2"/>
  <c r="J174" i="2" s="1"/>
  <c r="J61" i="2" s="1"/>
  <c r="BK265" i="2"/>
  <c r="J265" i="2"/>
  <c r="J64" i="2"/>
  <c r="T174" i="2"/>
  <c r="R256" i="2"/>
  <c r="BK89" i="2"/>
  <c r="J89" i="2" s="1"/>
  <c r="J57" i="2" s="1"/>
  <c r="BK154" i="2"/>
  <c r="J154" i="2"/>
  <c r="J58" i="2"/>
  <c r="T154" i="2"/>
  <c r="BK168" i="2"/>
  <c r="J168" i="2"/>
  <c r="J60" i="2" s="1"/>
  <c r="BK256" i="2"/>
  <c r="J256" i="2"/>
  <c r="J63" i="2"/>
  <c r="T265" i="2"/>
  <c r="BK282" i="2"/>
  <c r="J282" i="2" s="1"/>
  <c r="J67" i="2" s="1"/>
  <c r="T287" i="2"/>
  <c r="T89" i="2"/>
  <c r="R168" i="2"/>
  <c r="R249" i="2"/>
  <c r="R265" i="2"/>
  <c r="T282" i="2"/>
  <c r="T278" i="2" s="1"/>
  <c r="R174" i="2"/>
  <c r="T249" i="2"/>
  <c r="BK287" i="2"/>
  <c r="J287" i="2" s="1"/>
  <c r="J68" i="2" s="1"/>
  <c r="R89" i="2"/>
  <c r="P154" i="2"/>
  <c r="P168" i="2"/>
  <c r="BK249" i="2"/>
  <c r="J249" i="2" s="1"/>
  <c r="J62" i="2" s="1"/>
  <c r="P256" i="2"/>
  <c r="P265" i="2"/>
  <c r="P282" i="2"/>
  <c r="P287" i="2"/>
  <c r="P89" i="2"/>
  <c r="P88" i="2" s="1"/>
  <c r="R154" i="2"/>
  <c r="T168" i="2"/>
  <c r="P249" i="2"/>
  <c r="T256" i="2"/>
  <c r="R282" i="2"/>
  <c r="R287" i="2"/>
  <c r="BK279" i="2"/>
  <c r="BK278" i="2" s="1"/>
  <c r="J278" i="2" s="1"/>
  <c r="J65" i="2" s="1"/>
  <c r="BK162" i="2"/>
  <c r="J162" i="2"/>
  <c r="J59" i="2"/>
  <c r="BK294" i="2"/>
  <c r="J294" i="2" s="1"/>
  <c r="J69" i="2" s="1"/>
  <c r="BC55" i="1"/>
  <c r="BB55" i="1"/>
  <c r="AZ55" i="1"/>
  <c r="AV55" i="1"/>
  <c r="J48" i="2"/>
  <c r="F51" i="2"/>
  <c r="BF90" i="2"/>
  <c r="BF92" i="2"/>
  <c r="BF94" i="2"/>
  <c r="BF98" i="2"/>
  <c r="BF102" i="2"/>
  <c r="BF106" i="2"/>
  <c r="BF108" i="2"/>
  <c r="BF113" i="2"/>
  <c r="BF118" i="2"/>
  <c r="BF123" i="2"/>
  <c r="BF128" i="2"/>
  <c r="BF133" i="2"/>
  <c r="BF138" i="2"/>
  <c r="BF143" i="2"/>
  <c r="BF145" i="2"/>
  <c r="BF150" i="2"/>
  <c r="BF155" i="2"/>
  <c r="BF157" i="2"/>
  <c r="BF159" i="2"/>
  <c r="BF161" i="2"/>
  <c r="BF163" i="2"/>
  <c r="BF169" i="2"/>
  <c r="BF171" i="2"/>
  <c r="BF175" i="2"/>
  <c r="BF177" i="2"/>
  <c r="BF179" i="2"/>
  <c r="BF181" i="2"/>
  <c r="BF186" i="2"/>
  <c r="BF188" i="2"/>
  <c r="BF192" i="2"/>
  <c r="BF194" i="2"/>
  <c r="BF196" i="2"/>
  <c r="BF197" i="2"/>
  <c r="BF199" i="2"/>
  <c r="BF200" i="2"/>
  <c r="BF204" i="2"/>
  <c r="BF208" i="2"/>
  <c r="BF210" i="2"/>
  <c r="BF214" i="2"/>
  <c r="BF216" i="2"/>
  <c r="BF218" i="2"/>
  <c r="BF219" i="2"/>
  <c r="BF221" i="2"/>
  <c r="BF222" i="2"/>
  <c r="BF224" i="2"/>
  <c r="BF225" i="2"/>
  <c r="BF227" i="2"/>
  <c r="BF228" i="2"/>
  <c r="BF230" i="2"/>
  <c r="BF232" i="2"/>
  <c r="BF234" i="2"/>
  <c r="BF236" i="2"/>
  <c r="BF238" i="2"/>
  <c r="BF240" i="2"/>
  <c r="BF242" i="2"/>
  <c r="BF243" i="2"/>
  <c r="BF245" i="2"/>
  <c r="BF250" i="2"/>
  <c r="BF252" i="2"/>
  <c r="BF254" i="2"/>
  <c r="BF257" i="2"/>
  <c r="BF259" i="2"/>
  <c r="BF261" i="2"/>
  <c r="BF263" i="2"/>
  <c r="BF266" i="2"/>
  <c r="BF270" i="2"/>
  <c r="BF274" i="2"/>
  <c r="BF280" i="2"/>
  <c r="BF283" i="2"/>
  <c r="BF285" i="2"/>
  <c r="BF288" i="2"/>
  <c r="BF290" i="2"/>
  <c r="BF292" i="2"/>
  <c r="BF295" i="2"/>
  <c r="BD55" i="1"/>
  <c r="BB54" i="1"/>
  <c r="W31" i="1"/>
  <c r="AZ54" i="1"/>
  <c r="W29" i="1"/>
  <c r="BC54" i="1"/>
  <c r="W32" i="1" s="1"/>
  <c r="BD54" i="1"/>
  <c r="W33" i="1" s="1"/>
  <c r="T88" i="2" l="1"/>
  <c r="T87" i="2" s="1"/>
  <c r="R278" i="2"/>
  <c r="P278" i="2"/>
  <c r="P87" i="2"/>
  <c r="AU55" i="1"/>
  <c r="AU54" i="1" s="1"/>
  <c r="R88" i="2"/>
  <c r="R87" i="2" s="1"/>
  <c r="BK88" i="2"/>
  <c r="BK87" i="2" s="1"/>
  <c r="J87" i="2" s="1"/>
  <c r="J55" i="2" s="1"/>
  <c r="J279" i="2"/>
  <c r="J66" i="2" s="1"/>
  <c r="AX54" i="1"/>
  <c r="F32" i="2"/>
  <c r="BA55" i="1" s="1"/>
  <c r="BA54" i="1" s="1"/>
  <c r="W30" i="1" s="1"/>
  <c r="J32" i="2"/>
  <c r="AW55" i="1" s="1"/>
  <c r="AT55" i="1" s="1"/>
  <c r="AV54" i="1"/>
  <c r="AK29" i="1" s="1"/>
  <c r="AY54" i="1"/>
  <c r="J88" i="2" l="1"/>
  <c r="J56" i="2" s="1"/>
  <c r="J28" i="2"/>
  <c r="AG55" i="1" s="1"/>
  <c r="AG54" i="1" s="1"/>
  <c r="AK26" i="1" s="1"/>
  <c r="AK35" i="1" s="1"/>
  <c r="AW54" i="1"/>
  <c r="AK30" i="1" s="1"/>
  <c r="J37" i="2" l="1"/>
  <c r="AN55" i="1"/>
  <c r="AT54" i="1"/>
  <c r="AN54" i="1"/>
</calcChain>
</file>

<file path=xl/sharedStrings.xml><?xml version="1.0" encoding="utf-8"?>
<sst xmlns="http://schemas.openxmlformats.org/spreadsheetml/2006/main" count="2712" uniqueCount="720">
  <si>
    <t>Export Komplet</t>
  </si>
  <si>
    <t>VZ</t>
  </si>
  <si>
    <t>2.0</t>
  </si>
  <si>
    <t/>
  </si>
  <si>
    <t>False</t>
  </si>
  <si>
    <t>{b4af28ad-d138-4222-8f2a-202d5edb7291}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</si>
  <si>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</si>
  <si>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</si>
  <si>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</si>
  <si>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</si>
  <si>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</si>
  <si>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</si>
  <si>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</si>
  <si>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</si>
  <si>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</si>
  <si>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079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</si>
  <si>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</si>
  <si>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</si>
  <si>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Gravitační a tlaková kanalizace</t>
  </si>
  <si>
    <t>KSO:</t>
  </si>
  <si>
    <t>CC-CZ:</t>
  </si>
  <si>
    <t>Místo:</t>
  </si>
  <si>
    <t>DD Radkov - Dubová</t>
  </si>
  <si>
    <t>Datum:</t>
  </si>
  <si>
    <t>Zadavatel:</t>
  </si>
  <si>
    <t>IČ:</t>
  </si>
  <si>
    <t>47813563</t>
  </si>
  <si>
    <t>Dětský domov a Školní jídelna, Radkov - Dubová 141</t>
  </si>
  <si>
    <t>DIČ:</t>
  </si>
  <si>
    <t>Účastník:</t>
  </si>
  <si>
    <t>Vyplň údaj</t>
  </si>
  <si>
    <t>Projektant:</t>
  </si>
  <si>
    <t>74347586</t>
  </si>
  <si>
    <t>Michal Pavelek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</si>
  <si>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</si>
  <si>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</si>
  <si>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</si>
  <si>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</si>
  <si>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</si>
  <si>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</si>
  <si>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</si>
  <si>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</si>
  <si>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</si>
  <si>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</si>
  <si>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</si>
  <si>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</si>
  <si>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</si>
  <si>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</si>
  <si>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</si>
  <si>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</si>
  <si>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</si>
  <si>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</si>
  <si>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</si>
  <si>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</si>
  <si>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</si>
  <si>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</si>
  <si>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</si>
  <si>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</si>
  <si>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</si>
  <si>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</si>
  <si>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</si>
  <si>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</si>
  <si>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</si>
  <si>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</si>
  <si>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</si>
  <si>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</si>
  <si>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</si>
  <si>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</si>
  <si>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</si>
  <si>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</si>
  <si>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</si>
  <si>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</si>
  <si>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</si>
  <si>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</si>
  <si>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</si>
  <si>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</si>
  <si>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</si>
  <si>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</si>
  <si>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</si>
  <si>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</si>
  <si>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</si>
  <si>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</si>
  <si>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</si>
  <si>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</si>
  <si>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</si>
  <si>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</si>
  <si>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</si>
  <si>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</si>
  <si>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</si>
  <si>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</si>
  <si>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997 - Přesun sutě</t>
  </si>
  <si>
    <t xml:space="preserve">    998 - Přesun hmot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</si>
  <si>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</si>
  <si>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</si>
  <si>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</si>
  <si>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</si>
  <si>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</si>
  <si>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VRN8 - Další náklady na pracovníky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</si>
  <si>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</si>
  <si>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</si>
  <si>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</si>
  <si>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</si>
  <si>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</si>
  <si>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</si>
  <si>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</si>
  <si>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</si>
  <si>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</si>
  <si>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</si>
  <si>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</si>
  <si>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</si>
  <si>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</si>
  <si>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</si>
  <si>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</si>
  <si>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</si>
  <si>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</si>
  <si>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</si>
  <si>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113106132</t>
  </si>
  <si>
    <t>Rozebrání dlažeb komunikací pro pěší s přemístěním hmot na skládku na vzdálenost do 3 m nebo s naložením na dopravní prostředek s ložem z kameniva nebo živice a s jakoukoliv výplní spár strojně plochy jednotlivě do 50 m2 z betonových, kameninových nebo dlaždic, desek nebo tvarovek</t>
  </si>
  <si>
    <t>m2</t>
  </si>
  <si>
    <t>CS ÚRS 2025 01</t>
  </si>
  <si>
    <t>4</t>
  </si>
  <si>
    <t>2</t>
  </si>
  <si>
    <t>-1715502105</t>
  </si>
  <si>
    <t>Online PSC</t>
  </si>
  <si>
    <t>https://podminky.urs.cz/item/CS_URS_2025_01/113106132</t>
  </si>
  <si>
    <t>113107443</t>
  </si>
  <si>
    <t>Odstranění podkladů nebo krytů při překopech inženýrských sítí s přemístěním hmot na skládku ve vzdálenosti do 3 m nebo s naložením na dopravní prostředek strojně plochy jednotlivě do 15 m2 živičných, o tl. vrstvy přes 100 do 150 mm</t>
  </si>
  <si>
    <t>-879039141</t>
  </si>
  <si>
    <t>https://podminky.urs.cz/item/CS_URS_2025_01/113107443</t>
  </si>
  <si>
    <t>3</t>
  </si>
  <si>
    <t>115101201</t>
  </si>
  <si>
    <t>Čerpání vody na dopravní výšku do 10 m s uvažovaným průměrným přítokem do 500 l/min</t>
  </si>
  <si>
    <t>hod</t>
  </si>
  <si>
    <t>-2139666546</t>
  </si>
  <si>
    <t>https://podminky.urs.cz/item/CS_URS_2025_01/115101201</t>
  </si>
  <si>
    <t>VV</t>
  </si>
  <si>
    <t>3*2*14</t>
  </si>
  <si>
    <t>Součet</t>
  </si>
  <si>
    <t>132251102</t>
  </si>
  <si>
    <t>Hloubení nezapažených rýh šířky do 800 mm strojně s urovnáním dna do předepsaného profilu a spádu v hornině třídy těžitelnosti I skupiny 3 přes 20 do 50 m3</t>
  </si>
  <si>
    <t>m3</t>
  </si>
  <si>
    <t>560238120</t>
  </si>
  <si>
    <t>https://podminky.urs.cz/item/CS_URS_2025_01/132251102</t>
  </si>
  <si>
    <t>59,2*1,3*0,6</t>
  </si>
  <si>
    <t>5</t>
  </si>
  <si>
    <t>132251254</t>
  </si>
  <si>
    <t>Hloubení nezapažených rýh šířky přes 800 do 2 000 mm strojně s urovnáním dna do předepsaného profilu a spádu v hornině třídy těžitelnosti I skupiny 3 přes 100 do 500 m3</t>
  </si>
  <si>
    <t>1523790705</t>
  </si>
  <si>
    <t>https://podminky.urs.cz/item/CS_URS_2025_01/132251254</t>
  </si>
  <si>
    <t>50,83+38,42</t>
  </si>
  <si>
    <t>6</t>
  </si>
  <si>
    <t>141721211</t>
  </si>
  <si>
    <t>Řízený zemní protlak délky protlaku do 50 m v hornině třídy těžitelnosti I a II, skupiny 1 až 4 včetně zatažení trub v hloubce do 6 m průměru vrtu do 90 mm</t>
  </si>
  <si>
    <t>m</t>
  </si>
  <si>
    <t>1871762501</t>
  </si>
  <si>
    <t>https://podminky.urs.cz/item/CS_URS_2025_01/141721211</t>
  </si>
  <si>
    <t>7</t>
  </si>
  <si>
    <t>161151103</t>
  </si>
  <si>
    <t>Svislé přemístění výkopku strojně bez naložení do dopravní nádoby avšak s vyprázdněním dopravní nádoby na hromadu nebo do dopravního prostředku z horniny třídy těžitelnosti I skupiny 1 až 3 při hloubce výkopu přes 4 do 8 m</t>
  </si>
  <si>
    <t>1976796250</t>
  </si>
  <si>
    <t>https://podminky.urs.cz/item/CS_URS_2025_01/161151103</t>
  </si>
  <si>
    <t>28,40+22,95</t>
  </si>
  <si>
    <t>59,2*1*0,6</t>
  </si>
  <si>
    <t>8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</si>
  <si>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</si>
  <si>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</si>
  <si>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-1343721893</t>
  </si>
  <si>
    <t>https://podminky.urs.cz/item/CS_URS_2025_01/162351103</t>
  </si>
  <si>
    <t>9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</si>
  <si>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</si>
  <si>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</si>
  <si>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-1374858634</t>
  </si>
  <si>
    <t>https://podminky.urs.cz/item/CS_URS_2025_01/162751119</t>
  </si>
  <si>
    <t>10</t>
  </si>
  <si>
    <t>167151111</t>
  </si>
  <si>
    <t>Nakládání, skládání a překládání neulehlého výkopku nebo sypaniny strojně nakládání, množství přes 100 m3, z hornin třídy těžitelnosti I, skupiny 1 až 3</t>
  </si>
  <si>
    <t>-1143004731</t>
  </si>
  <si>
    <t>https://podminky.urs.cz/item/CS_URS_2025_01/167151111</t>
  </si>
  <si>
    <t>11</t>
  </si>
  <si>
    <t>167151121</t>
  </si>
  <si>
    <t>Nakládání, skládání a překládání neulehlého výkopku nebo sypaniny strojně skládání nebo překládání, z hornin třídy těžitelnosti I, skupiny 1 až 3</t>
  </si>
  <si>
    <t>1523580143</t>
  </si>
  <si>
    <t>https://podminky.urs.cz/item/CS_URS_2025_01/167151121</t>
  </si>
  <si>
    <t>174151101</t>
  </si>
  <si>
    <t>Zásyp sypaninou z jakékoliv horniny strojně s uložením výkopku ve vrstvách se zhutněním jam, šachet, rýh nebo kolem objektů v těchto vykopávkách</t>
  </si>
  <si>
    <t>-483125264</t>
  </si>
  <si>
    <t>https://podminky.urs.cz/item/CS_URS_2025_01/174151101</t>
  </si>
  <si>
    <t>22,43+15,47</t>
  </si>
  <si>
    <t>13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</si>
  <si>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</si>
  <si>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</si>
  <si>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1028396229</t>
  </si>
  <si>
    <t>https://podminky.urs.cz/item/CS_URS_2025_01/175111101</t>
  </si>
  <si>
    <t>15,06+10,67</t>
  </si>
  <si>
    <t>59,2*0,3*0,6</t>
  </si>
  <si>
    <t>14</t>
  </si>
  <si>
    <t>M</t>
  </si>
  <si>
    <t>58337308</t>
  </si>
  <si>
    <t>štěrkopísek frakce 0/2</t>
  </si>
  <si>
    <t>t</t>
  </si>
  <si>
    <t>-1566297049</t>
  </si>
  <si>
    <t>36,386*2 'Přepočtené koeficientem množství</t>
  </si>
  <si>
    <t>15</t>
  </si>
  <si>
    <t>175111109</t>
  </si>
  <si>
    <t>Obsypání potrubí ručně Příplatek k ceně za prohození sypaniny</t>
  </si>
  <si>
    <t>2106292044</t>
  </si>
  <si>
    <t>https://podminky.urs.cz/item/CS_URS_2025_01/175111109</t>
  </si>
  <si>
    <t>16</t>
  </si>
  <si>
    <t>181951112</t>
  </si>
  <si>
    <t>Úprava pláně vyrovnáním výškových rozdílů strojně v hornině třídy těžitelnosti I, skupiny 1 až 3 se zhutněním</t>
  </si>
  <si>
    <t>1177508418</t>
  </si>
  <si>
    <t>https://podminky.urs.cz/item/CS_URS_2025_01/181951112</t>
  </si>
  <si>
    <t>50+32+120</t>
  </si>
  <si>
    <t>Svislé a kompletní konstrukce</t>
  </si>
  <si>
    <t>17</t>
  </si>
  <si>
    <t>382413112</t>
  </si>
  <si>
    <t>Osazení plastové jímky z polypropylenu PP na obetonování objemu 2000 l</t>
  </si>
  <si>
    <t>kus</t>
  </si>
  <si>
    <t>-1024757807</t>
  </si>
  <si>
    <t>https://podminky.urs.cz/item/CS_URS_2025_01/382413112</t>
  </si>
  <si>
    <t>18</t>
  </si>
  <si>
    <t>562MAS41663</t>
  </si>
  <si>
    <t>Čerpací stanice 1770-2000 EO/PB-SV</t>
  </si>
  <si>
    <t>-1720445644</t>
  </si>
  <si>
    <t>P</t>
  </si>
  <si>
    <t>Poznámka k položce:_x000D_
 - dodávka včetně zapojení a vnitřního vybavení, oběhových čerpadel, atd. dle výkresu vystrojení</t>
  </si>
  <si>
    <t>19</t>
  </si>
  <si>
    <t>386131111</t>
  </si>
  <si>
    <t>Montáž odlučovačů tuků a olejů polyetylenových, průtoku 2 l/s</t>
  </si>
  <si>
    <t>1529247634</t>
  </si>
  <si>
    <t>https://podminky.urs.cz/item/CS_URS_2025_01/386131111</t>
  </si>
  <si>
    <t>20</t>
  </si>
  <si>
    <t>56241549</t>
  </si>
  <si>
    <t>odlučovač tuků plastový průtok 2L/s poklopy do 3,5t_x000D_
_x000D_
- včetně vylití betonové směsi do mezi plastové stěny výrobku - dodávka materiálu včetně práce</t>
  </si>
  <si>
    <t>1524475713</t>
  </si>
  <si>
    <t>Vodorovné konstrukce</t>
  </si>
  <si>
    <t>451541111</t>
  </si>
  <si>
    <t>Lože pod potrubí, stoky a drobné objekty v otevřeném výkopu ze štěrkodrtě 0-63 mm</t>
  </si>
  <si>
    <t>-370935854</t>
  </si>
  <si>
    <t>https://podminky.urs.cz/item/CS_URS_2025_01/451541111</t>
  </si>
  <si>
    <t>7,32+5,23</t>
  </si>
  <si>
    <t>59,2*0,1*0,6</t>
  </si>
  <si>
    <t>Komunikace pozemní</t>
  </si>
  <si>
    <t>22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</si>
  <si>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</si>
  <si>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</si>
  <si>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1700181898</t>
  </si>
  <si>
    <t>https://podminky.urs.cz/item/CS_URS_2025_01/596211110</t>
  </si>
  <si>
    <t>23</t>
  </si>
  <si>
    <t>59245015</t>
  </si>
  <si>
    <t>dlažba zámková betonová tvaru I 200x165mm tl 60mm přírodní</t>
  </si>
  <si>
    <t>843125604</t>
  </si>
  <si>
    <t>Poznámka k položce:_x000D_
Spotřeba: 36 kus/m2</t>
  </si>
  <si>
    <t>50*1,03 'Přepočtené koeficientem množství</t>
  </si>
  <si>
    <t>Trubní vedení</t>
  </si>
  <si>
    <t>24</t>
  </si>
  <si>
    <t>830361811</t>
  </si>
  <si>
    <t>Bourání stávajícího potrubí z kameninových trub v otevřeném výkopu DN přes 150 do 250</t>
  </si>
  <si>
    <t>-816435374</t>
  </si>
  <si>
    <t>https://podminky.urs.cz/item/CS_URS_2025_01/830361811</t>
  </si>
  <si>
    <t>25</t>
  </si>
  <si>
    <t>871235201</t>
  </si>
  <si>
    <t>Montáž kanalizačního potrubí z polyetylenu PE100 RC svařovaných elektrotvarovkou v otevřeném výkopu ve sklonu do 20 % SDR 11/PN16 d 75 x 6,8 mm</t>
  </si>
  <si>
    <t>680299956</t>
  </si>
  <si>
    <t>https://podminky.urs.cz/item/CS_URS_2025_01/871235201</t>
  </si>
  <si>
    <t>26</t>
  </si>
  <si>
    <t>28613604</t>
  </si>
  <si>
    <t>potrubí kanalizační jednovrstvé PE100 RC SDR11 s ochranným pláštěm 75x6,8mm</t>
  </si>
  <si>
    <t>-1931583922</t>
  </si>
  <si>
    <t>59,2*1,015 'Přepočtené koeficientem množství</t>
  </si>
  <si>
    <t>27</t>
  </si>
  <si>
    <t>871313121</t>
  </si>
  <si>
    <t>Montáž kanalizačního potrubí z tvrdého PVC-U hladkého plnostěnného tuhost SN 8 DN 160</t>
  </si>
  <si>
    <t>2098580823</t>
  </si>
  <si>
    <t>https://podminky.urs.cz/item/CS_URS_2025_01/871313121</t>
  </si>
  <si>
    <t>15,5</t>
  </si>
  <si>
    <t>9,6+2,7</t>
  </si>
  <si>
    <t>28</t>
  </si>
  <si>
    <t>28611165</t>
  </si>
  <si>
    <t>trubka kanalizační PVC-U plnostěnná jednovrstvá DN 160x3000mm SN8</t>
  </si>
  <si>
    <t>-126375171</t>
  </si>
  <si>
    <t>27,8*1,03 'Přepočtené koeficientem množství</t>
  </si>
  <si>
    <t>29</t>
  </si>
  <si>
    <t>871353121</t>
  </si>
  <si>
    <t>Montáž kanalizačního potrubí z tvrdého PVC-U hladkého plnostěnného tuhost SN 8 DN 200</t>
  </si>
  <si>
    <t>2033229732</t>
  </si>
  <si>
    <t>https://podminky.urs.cz/item/CS_URS_2025_01/871353121</t>
  </si>
  <si>
    <t>10,4</t>
  </si>
  <si>
    <t>30</t>
  </si>
  <si>
    <t>28611168</t>
  </si>
  <si>
    <t>trubka kanalizační PVC-U plnostěnná jednovrstvá DN 200x3000mm SN8</t>
  </si>
  <si>
    <t>876802053</t>
  </si>
  <si>
    <t>10,4*1,03 'Přepočtené koeficientem množství</t>
  </si>
  <si>
    <t>31</t>
  </si>
  <si>
    <t>877310330</t>
  </si>
  <si>
    <t>Montáž tvarovek na kanalizačním plastovém potrubí z PP nebo PVC-U hladkého plnostěnného spojek nebo redukcí DN 150</t>
  </si>
  <si>
    <t>2095842006</t>
  </si>
  <si>
    <t>https://podminky.urs.cz/item/CS_URS_2025_01/877310330</t>
  </si>
  <si>
    <t>32</t>
  </si>
  <si>
    <t>28611528</t>
  </si>
  <si>
    <t>přechod kanalizační KG kamenina-plast DN 160</t>
  </si>
  <si>
    <t>-566844174</t>
  </si>
  <si>
    <t>33</t>
  </si>
  <si>
    <t>877350330</t>
  </si>
  <si>
    <t>Montáž tvarovek na kanalizačním plastovém potrubí z PP nebo PVC-U hladkého plnostěnného spojek nebo redukcí DN 200</t>
  </si>
  <si>
    <t>-1293543701</t>
  </si>
  <si>
    <t>https://podminky.urs.cz/item/CS_URS_2025_01/877350330</t>
  </si>
  <si>
    <t>34</t>
  </si>
  <si>
    <t>28611530</t>
  </si>
  <si>
    <t>přechod kanalizační KG kamenina-plast DN 200</t>
  </si>
  <si>
    <t>-1749240913</t>
  </si>
  <si>
    <t>35</t>
  </si>
  <si>
    <t>890311851</t>
  </si>
  <si>
    <t>Bourání šachet a jímek strojně velikosti obestavěného prostoru do 1,5 m3 ze železobetonu</t>
  </si>
  <si>
    <t>33019079</t>
  </si>
  <si>
    <t>https://podminky.urs.cz/item/CS_URS_2025_01/890311851</t>
  </si>
  <si>
    <t>3*1,6</t>
  </si>
  <si>
    <t>36</t>
  </si>
  <si>
    <t>890351851</t>
  </si>
  <si>
    <t>Bourání šachet a jímek strojně velikosti obestavěného prostoru přes 3 do 5 m3 ze železobetonu_x000D_
_x000D_
- bourání stávajících betonových žump, případně vyčištění a zasypání</t>
  </si>
  <si>
    <t>876781786</t>
  </si>
  <si>
    <t>https://podminky.urs.cz/item/CS_URS_2025_01/890351851</t>
  </si>
  <si>
    <t>10+100</t>
  </si>
  <si>
    <t>37</t>
  </si>
  <si>
    <t>892241111</t>
  </si>
  <si>
    <t>Tlakové zkoušky vodou na potrubí DN do 80</t>
  </si>
  <si>
    <t>1027046772</t>
  </si>
  <si>
    <t>https://podminky.urs.cz/item/CS_URS_2025_01/892241111</t>
  </si>
  <si>
    <t>38</t>
  </si>
  <si>
    <t>892351111</t>
  </si>
  <si>
    <t>Tlakové zkoušky vodou na potrubí DN 150 nebo 200</t>
  </si>
  <si>
    <t>-1892870551</t>
  </si>
  <si>
    <t>https://podminky.urs.cz/item/CS_URS_2025_01/892351111</t>
  </si>
  <si>
    <t>27,8+10,4</t>
  </si>
  <si>
    <t>39</t>
  </si>
  <si>
    <t>892372111</t>
  </si>
  <si>
    <t>Tlakové zkoušky vodou zabezpečení konců potrubí při tlakových zkouškách DN do 300</t>
  </si>
  <si>
    <t>-2083786922</t>
  </si>
  <si>
    <t>https://podminky.urs.cz/item/CS_URS_2025_01/892372111</t>
  </si>
  <si>
    <t>40</t>
  </si>
  <si>
    <t>894410101</t>
  </si>
  <si>
    <t>Osazení betonových dílců šachet kanalizačních dno DN 1000, výšky 600 mm</t>
  </si>
  <si>
    <t>-1578840679</t>
  </si>
  <si>
    <t>https://podminky.urs.cz/item/CS_URS_2025_01/894410101</t>
  </si>
  <si>
    <t>41</t>
  </si>
  <si>
    <t>59224337</t>
  </si>
  <si>
    <t>dno betonové šachty DN 1000 kanalizační výšky 60cm</t>
  </si>
  <si>
    <t>-1164124710</t>
  </si>
  <si>
    <t>42</t>
  </si>
  <si>
    <t>894410211</t>
  </si>
  <si>
    <t>Osazení betonových dílců šachet kanalizačních skruž rovná DN 1000, výšky 250 mm</t>
  </si>
  <si>
    <t>-772384434</t>
  </si>
  <si>
    <t>https://podminky.urs.cz/item/CS_URS_2025_01/894410211</t>
  </si>
  <si>
    <t>43</t>
  </si>
  <si>
    <t>59224176</t>
  </si>
  <si>
    <t>prstenec šachtový vyrovnávací betonový 625x120x80mm</t>
  </si>
  <si>
    <t>1188065477</t>
  </si>
  <si>
    <t>44</t>
  </si>
  <si>
    <t>894410232</t>
  </si>
  <si>
    <t>Osazení betonových dílců šachet kanalizačních skruž přechodová (konus) DN 1000</t>
  </si>
  <si>
    <t>-771495880</t>
  </si>
  <si>
    <t>https://podminky.urs.cz/item/CS_URS_2025_01/894410232</t>
  </si>
  <si>
    <t>45</t>
  </si>
  <si>
    <t>59224168</t>
  </si>
  <si>
    <t>skruž betonová přechodová 62,5/100x60x12cm stupadla poplastovaná kapsová</t>
  </si>
  <si>
    <t>-29478548</t>
  </si>
  <si>
    <t>46</t>
  </si>
  <si>
    <t>894410302</t>
  </si>
  <si>
    <t>Osazení betonových dílců šachet kanalizačních deska zákrytová DN 1000</t>
  </si>
  <si>
    <t>495662209</t>
  </si>
  <si>
    <t>https://podminky.urs.cz/item/CS_URS_2025_01/894410302</t>
  </si>
  <si>
    <t>47</t>
  </si>
  <si>
    <t>59224561</t>
  </si>
  <si>
    <t>deska betonová zákrytová šachty DN 1000 kanalizační 200/62,5x12cm třída zatížení D400, integrované těsnění</t>
  </si>
  <si>
    <t>-1097663258</t>
  </si>
  <si>
    <t>48</t>
  </si>
  <si>
    <t>894812202</t>
  </si>
  <si>
    <t>Revizní a čistící šachta z polypropylenu PP pro hladké trouby DN 425 šachtové dno (DN šachty / DN trubního vedení) DN 425/150 průtočné 30°,60°,90°</t>
  </si>
  <si>
    <t>161958352</t>
  </si>
  <si>
    <t>https://podminky.urs.cz/item/CS_URS_2025_01/894812202</t>
  </si>
  <si>
    <t>49</t>
  </si>
  <si>
    <t>894812231</t>
  </si>
  <si>
    <t>Revizní a čistící šachta z polypropylenu PP pro hladké trouby DN 425 roura šachtová korugovaná bez hrdla, světlé hloubky 1500 mm</t>
  </si>
  <si>
    <t>505794791</t>
  </si>
  <si>
    <t>https://podminky.urs.cz/item/CS_URS_2025_01/894812231</t>
  </si>
  <si>
    <t>50</t>
  </si>
  <si>
    <t>894812241</t>
  </si>
  <si>
    <t>Revizní a čistící šachta z polypropylenu PP pro hladké trouby DN 425 roura šachtová korugovaná teleskopická (včetně těsnění) 375 mm</t>
  </si>
  <si>
    <t>-1779535852</t>
  </si>
  <si>
    <t>https://podminky.urs.cz/item/CS_URS_2025_01/894812241</t>
  </si>
  <si>
    <t>51</t>
  </si>
  <si>
    <t>894812249</t>
  </si>
  <si>
    <t>Revizní a čistící šachta z polypropylenu PP pro hladké trouby DN 425 roura šachtová korugovaná Příplatek k cenám 2231 - 2242 za uříznutí šachtové roury</t>
  </si>
  <si>
    <t>657037283</t>
  </si>
  <si>
    <t>https://podminky.urs.cz/item/CS_URS_2025_01/894812249</t>
  </si>
  <si>
    <t>52</t>
  </si>
  <si>
    <t>894812262</t>
  </si>
  <si>
    <t>Revizní a čistící šachta z polypropylenu PP pro hladké trouby DN 425 poklop litinový (pro třídu zatížení) plný do teleskopické trubky (D400)</t>
  </si>
  <si>
    <t>-843338964</t>
  </si>
  <si>
    <t>https://podminky.urs.cz/item/CS_URS_2025_01/894812262</t>
  </si>
  <si>
    <t>53</t>
  </si>
  <si>
    <t>899101211</t>
  </si>
  <si>
    <t>Demontáž poklopů litinových a ocelových včetně rámů, hmotnosti jednotlivě do 50 kg</t>
  </si>
  <si>
    <t>-1200092480</t>
  </si>
  <si>
    <t>https://podminky.urs.cz/item/CS_URS_2025_01/899101211</t>
  </si>
  <si>
    <t>54</t>
  </si>
  <si>
    <t>899104112</t>
  </si>
  <si>
    <t>Osazení poklopů šachtových litinových, ocelových nebo železobetonových včetně rámů pro třídu zatížení D400, E600</t>
  </si>
  <si>
    <t>1598763978</t>
  </si>
  <si>
    <t>https://podminky.urs.cz/item/CS_URS_2025_01/899104112</t>
  </si>
  <si>
    <t>55</t>
  </si>
  <si>
    <t>28661935</t>
  </si>
  <si>
    <t>poklop šachtový litinový DN 600 pro třídu zatížení D400</t>
  </si>
  <si>
    <t>1109792169</t>
  </si>
  <si>
    <t>56</t>
  </si>
  <si>
    <t>899301811</t>
  </si>
  <si>
    <t>Demontáž poklopů betonových a železobetonových včetně rámu, hmotnosti jednotlivě do 50 kg</t>
  </si>
  <si>
    <t>-445854736</t>
  </si>
  <si>
    <t>https://podminky.urs.cz/item/CS_URS_2025_01/899301811</t>
  </si>
  <si>
    <t>57</t>
  </si>
  <si>
    <t>899722112</t>
  </si>
  <si>
    <t>Krytí potrubí z plastů výstražnou fólií z PVC šířky přes 20 do 25 cm</t>
  </si>
  <si>
    <t>-1956459770</t>
  </si>
  <si>
    <t>https://podminky.urs.cz/item/CS_URS_2025_01/899722112</t>
  </si>
  <si>
    <t>59,2+27,8+10,4</t>
  </si>
  <si>
    <t>997</t>
  </si>
  <si>
    <t>Přesun sutě</t>
  </si>
  <si>
    <t>58</t>
  </si>
  <si>
    <t>997013501</t>
  </si>
  <si>
    <t>Odvoz suti a vybouraných hmot na skládku nebo meziskládku se složením, na vzdálenost do 1 km</t>
  </si>
  <si>
    <t>1801238684</t>
  </si>
  <si>
    <t>https://podminky.urs.cz/item/CS_URS_2025_01/997013501</t>
  </si>
  <si>
    <t>59</t>
  </si>
  <si>
    <t>997013509</t>
  </si>
  <si>
    <t>Odvoz suti a vybouraných hmot na skládku nebo meziskládku se složením, na vzdálenost Příplatek k ceně za každý další započatý 1 km přes 1 km</t>
  </si>
  <si>
    <t>-464789353</t>
  </si>
  <si>
    <t>https://podminky.urs.cz/item/CS_URS_2025_01/997013509</t>
  </si>
  <si>
    <t>60</t>
  </si>
  <si>
    <t>997013871</t>
  </si>
  <si>
    <t>Poplatek za uložení stavebního odpadu na recyklační skládce (skládkovné) směsného stavebního a demoličního zatříděného do Katalogu odpadů pod kódem 17 09 04</t>
  </si>
  <si>
    <t>1709703645</t>
  </si>
  <si>
    <t>https://podminky.urs.cz/item/CS_URS_2025_01/997013871</t>
  </si>
  <si>
    <t>998</t>
  </si>
  <si>
    <t>Přesun hmot</t>
  </si>
  <si>
    <t>61</t>
  </si>
  <si>
    <t>998271301</t>
  </si>
  <si>
    <t>Přesun hmot pro kanalizace (stoky) hloubené monolitické z betonu nebo železobetonu v otevřeném výkopu dopravní vzdálenost do 15 m</t>
  </si>
  <si>
    <t>386230831</t>
  </si>
  <si>
    <t>https://podminky.urs.cz/item/CS_URS_2025_01/998271301</t>
  </si>
  <si>
    <t>62</t>
  </si>
  <si>
    <t>998271325</t>
  </si>
  <si>
    <t>Přesun hmot pro kanalizace (stoky) hloubené monolitické z betonu nebo železobetonu Příplatek k cenám za zvětšený přesun přes vymezenou dopravní vzdálenost přes 500 do 1000 m</t>
  </si>
  <si>
    <t>575751091</t>
  </si>
  <si>
    <t>https://podminky.urs.cz/item/CS_URS_2025_01/998271325</t>
  </si>
  <si>
    <t>63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</si>
  <si>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</si>
  <si>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</si>
  <si>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12004335</t>
  </si>
  <si>
    <t>https://podminky.urs.cz/item/CS_URS_2025_01/998276101</t>
  </si>
  <si>
    <t>64</t>
  </si>
  <si>
    <t>998276125</t>
  </si>
  <si>
    <t>Přesun hmot pro trubní vedení hloubené z trub z plastických hmot nebo sklolaminátových Příplatek k cenám za zvětšený přesun přes vymezenou dopravní vzdálenost přes 500 do 1000 m</t>
  </si>
  <si>
    <t>570739635</t>
  </si>
  <si>
    <t>https://podminky.urs.cz/item/CS_URS_2025_01/998276125</t>
  </si>
  <si>
    <t>HZS</t>
  </si>
  <si>
    <t>Hodinové zúčtovací sazby</t>
  </si>
  <si>
    <t>65</t>
  </si>
  <si>
    <t>HZS2212</t>
  </si>
  <si>
    <t>Hodinové zúčtovací sazby profesí PSV provádění stavebních instalací instalatér odborný_x000D_
_x000D_
- drobné nepředvídatelné opravy potrubí při realizaci stavby - dodávka materiálu a práce</t>
  </si>
  <si>
    <t>512</t>
  </si>
  <si>
    <t>-1905110419</t>
  </si>
  <si>
    <t>https://podminky.urs.cz/item/CS_URS_2025_01/HZS2212</t>
  </si>
  <si>
    <t>2*8*2</t>
  </si>
  <si>
    <t>66</t>
  </si>
  <si>
    <t>HZS2232</t>
  </si>
  <si>
    <t>Hodinové zúčtovací sazby profesí PSV provádění stavebních instalací elektrikář odborný_x000D_
_x000D_
- dopojení napájení čerpací stanice - dodávka materiálů včetně práce</t>
  </si>
  <si>
    <t>-2088274945</t>
  </si>
  <si>
    <t>https://podminky.urs.cz/item/CS_URS_2025_01/HZS2232</t>
  </si>
  <si>
    <t>2*8*7</t>
  </si>
  <si>
    <t>67</t>
  </si>
  <si>
    <t>HZS2491</t>
  </si>
  <si>
    <t>Hodinové zúčtovací sazby profesí PSV zednické výpomoci a pomocné práce PSV dělník zednických výpomocí_x000D_
_x000D_
- drobné zednické výpomoci při opravách - dodávka materiálu včetně práce</t>
  </si>
  <si>
    <t>871174333</t>
  </si>
  <si>
    <t>https://podminky.urs.cz/item/CS_URS_2025_01/HZS2491</t>
  </si>
  <si>
    <t>VRN</t>
  </si>
  <si>
    <t>Vedlejší rozpočtové náklady</t>
  </si>
  <si>
    <t>VRN1</t>
  </si>
  <si>
    <t>Průzkumné, geodetické a projektové práce</t>
  </si>
  <si>
    <t>68</t>
  </si>
  <si>
    <t>013254000</t>
  </si>
  <si>
    <t>Dokumentace skutečného provedení stavby</t>
  </si>
  <si>
    <t>…</t>
  </si>
  <si>
    <t>1024</t>
  </si>
  <si>
    <t>706598561</t>
  </si>
  <si>
    <t>https://podminky.urs.cz/item/CS_URS_2025_01/013254000</t>
  </si>
  <si>
    <t>VRN3</t>
  </si>
  <si>
    <t>Zařízení staveniště</t>
  </si>
  <si>
    <t>69</t>
  </si>
  <si>
    <t>032002000</t>
  </si>
  <si>
    <t>Vybavení staveniště</t>
  </si>
  <si>
    <t>-1247300783</t>
  </si>
  <si>
    <t>https://podminky.urs.cz/item/CS_URS_2025_01/032002000</t>
  </si>
  <si>
    <t>70</t>
  </si>
  <si>
    <t>034103000</t>
  </si>
  <si>
    <t>Oplocení staveniště</t>
  </si>
  <si>
    <t>706447086</t>
  </si>
  <si>
    <t>https://podminky.urs.cz/item/CS_URS_2025_01/034103000</t>
  </si>
  <si>
    <t>VRN4</t>
  </si>
  <si>
    <t>Inženýrská činnost</t>
  </si>
  <si>
    <t>71</t>
  </si>
  <si>
    <t>041103000</t>
  </si>
  <si>
    <t>Autorský dozor projektanta</t>
  </si>
  <si>
    <t>-127339917</t>
  </si>
  <si>
    <t>https://podminky.urs.cz/item/CS_URS_2025_01/041103000</t>
  </si>
  <si>
    <t>72</t>
  </si>
  <si>
    <t>041203000</t>
  </si>
  <si>
    <t>Technický dozor investora</t>
  </si>
  <si>
    <t>1320666925</t>
  </si>
  <si>
    <t>https://podminky.urs.cz/item/CS_URS_2025_01/041203000</t>
  </si>
  <si>
    <t>73</t>
  </si>
  <si>
    <t>041424000</t>
  </si>
  <si>
    <t>Koordinátor BOZP</t>
  </si>
  <si>
    <t>-615143082</t>
  </si>
  <si>
    <t>https://podminky.urs.cz/item/CS_URS_2025_01/041424000</t>
  </si>
  <si>
    <t>VRN8</t>
  </si>
  <si>
    <t>Další náklady na pracovníky</t>
  </si>
  <si>
    <t>74</t>
  </si>
  <si>
    <t>080001000</t>
  </si>
  <si>
    <t>CS ÚRS 2024 02</t>
  </si>
  <si>
    <t>482321629</t>
  </si>
  <si>
    <t>https://podminky.urs.cz/item/CS_URS_2024_02/080001000</t>
  </si>
  <si>
    <t>Poznámka k položce:_x000D_
 - dohled arboristy při provádění prací v okolí vzrostlé Lípy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</si>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</sst>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20" fillId="5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19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29" fillId="0" borderId="13" xfId="0" applyNumberFormat="1" applyFont="1" applyBorder="1"/>
    <xf numFmtId="166" fontId="29" fillId="0" borderId="14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1" fillId="3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4" fontId="34" fillId="3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5" fillId="0" borderId="4" xfId="0" applyFont="1" applyBorder="1" applyAlignment="1">
      <alignment vertical="center"/>
    </xf>
    <xf numFmtId="0" fontId="34" fillId="3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36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7" fillId="0" borderId="1" xfId="0" applyFont="1" applyBorder="1" applyAlignment="1">
      <alignment vertical="top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49" fontId="47" fillId="0" borderId="1" xfId="0" applyNumberFormat="1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0" fontId="38" fillId="0" borderId="1" xfId="0" applyFont="1" applyBorder="1" applyAlignment="1">
      <alignment horizontal="center" vertical="center" wrapText="1"/>
    </xf>
    <xf numFmtId="49" fontId="40" fillId="0" borderId="1" xfId="0" applyNumberFormat="1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75111101" TargetMode="External"/><Relationship Id="rId18" Type="http://schemas.openxmlformats.org/officeDocument/2006/relationships/hyperlink" Target="https://podminky.urs.cz/item/CS_URS_2025_01/451541111" TargetMode="External"/><Relationship Id="rId26" Type="http://schemas.openxmlformats.org/officeDocument/2006/relationships/hyperlink" Target="https://podminky.urs.cz/item/CS_URS_2025_01/890311851" TargetMode="External"/><Relationship Id="rId39" Type="http://schemas.openxmlformats.org/officeDocument/2006/relationships/hyperlink" Target="https://podminky.urs.cz/item/CS_URS_2025_01/894812262" TargetMode="External"/><Relationship Id="rId21" Type="http://schemas.openxmlformats.org/officeDocument/2006/relationships/hyperlink" Target="https://podminky.urs.cz/item/CS_URS_2025_01/871235201" TargetMode="External"/><Relationship Id="rId34" Type="http://schemas.openxmlformats.org/officeDocument/2006/relationships/hyperlink" Target="https://podminky.urs.cz/item/CS_URS_2025_01/894410302" TargetMode="External"/><Relationship Id="rId42" Type="http://schemas.openxmlformats.org/officeDocument/2006/relationships/hyperlink" Target="https://podminky.urs.cz/item/CS_URS_2025_01/899301811" TargetMode="External"/><Relationship Id="rId47" Type="http://schemas.openxmlformats.org/officeDocument/2006/relationships/hyperlink" Target="https://podminky.urs.cz/item/CS_URS_2025_01/998271301" TargetMode="External"/><Relationship Id="rId50" Type="http://schemas.openxmlformats.org/officeDocument/2006/relationships/hyperlink" Target="https://podminky.urs.cz/item/CS_URS_2025_01/998276125" TargetMode="External"/><Relationship Id="rId55" Type="http://schemas.openxmlformats.org/officeDocument/2006/relationships/hyperlink" Target="https://podminky.urs.cz/item/CS_URS_2025_01/032002000" TargetMode="External"/><Relationship Id="rId7" Type="http://schemas.openxmlformats.org/officeDocument/2006/relationships/hyperlink" Target="https://podminky.urs.cz/item/CS_URS_2025_01/161151103" TargetMode="External"/><Relationship Id="rId2" Type="http://schemas.openxmlformats.org/officeDocument/2006/relationships/hyperlink" Target="https://podminky.urs.cz/item/CS_URS_2025_01/113107443" TargetMode="External"/><Relationship Id="rId16" Type="http://schemas.openxmlformats.org/officeDocument/2006/relationships/hyperlink" Target="https://podminky.urs.cz/item/CS_URS_2025_01/382413112" TargetMode="External"/><Relationship Id="rId29" Type="http://schemas.openxmlformats.org/officeDocument/2006/relationships/hyperlink" Target="https://podminky.urs.cz/item/CS_URS_2025_01/892351111" TargetMode="External"/><Relationship Id="rId11" Type="http://schemas.openxmlformats.org/officeDocument/2006/relationships/hyperlink" Target="https://podminky.urs.cz/item/CS_URS_2025_01/167151121" TargetMode="External"/><Relationship Id="rId24" Type="http://schemas.openxmlformats.org/officeDocument/2006/relationships/hyperlink" Target="https://podminky.urs.cz/item/CS_URS_2025_01/877310330" TargetMode="External"/><Relationship Id="rId32" Type="http://schemas.openxmlformats.org/officeDocument/2006/relationships/hyperlink" Target="https://podminky.urs.cz/item/CS_URS_2025_01/894410211" TargetMode="External"/><Relationship Id="rId37" Type="http://schemas.openxmlformats.org/officeDocument/2006/relationships/hyperlink" Target="https://podminky.urs.cz/item/CS_URS_2025_01/894812241" TargetMode="External"/><Relationship Id="rId40" Type="http://schemas.openxmlformats.org/officeDocument/2006/relationships/hyperlink" Target="https://podminky.urs.cz/item/CS_URS_2025_01/899101211" TargetMode="External"/><Relationship Id="rId45" Type="http://schemas.openxmlformats.org/officeDocument/2006/relationships/hyperlink" Target="https://podminky.urs.cz/item/CS_URS_2025_01/997013509" TargetMode="External"/><Relationship Id="rId53" Type="http://schemas.openxmlformats.org/officeDocument/2006/relationships/hyperlink" Target="https://podminky.urs.cz/item/CS_URS_2025_01/HZS2491" TargetMode="External"/><Relationship Id="rId58" Type="http://schemas.openxmlformats.org/officeDocument/2006/relationships/hyperlink" Target="https://podminky.urs.cz/item/CS_URS_2025_01/041203000" TargetMode="External"/><Relationship Id="rId5" Type="http://schemas.openxmlformats.org/officeDocument/2006/relationships/hyperlink" Target="https://podminky.urs.cz/item/CS_URS_2025_01/132251254" TargetMode="External"/><Relationship Id="rId61" Type="http://schemas.openxmlformats.org/officeDocument/2006/relationships/drawing" Target="../drawings/drawing2.xml"/><Relationship Id="rId19" Type="http://schemas.openxmlformats.org/officeDocument/2006/relationships/hyperlink" Target="https://podminky.urs.cz/item/CS_URS_2025_01/596211110" TargetMode="External"/><Relationship Id="rId14" Type="http://schemas.openxmlformats.org/officeDocument/2006/relationships/hyperlink" Target="https://podminky.urs.cz/item/CS_URS_2025_01/175111109" TargetMode="External"/><Relationship Id="rId22" Type="http://schemas.openxmlformats.org/officeDocument/2006/relationships/hyperlink" Target="https://podminky.urs.cz/item/CS_URS_2025_01/871313121" TargetMode="External"/><Relationship Id="rId27" Type="http://schemas.openxmlformats.org/officeDocument/2006/relationships/hyperlink" Target="https://podminky.urs.cz/item/CS_URS_2025_01/890351851" TargetMode="External"/><Relationship Id="rId30" Type="http://schemas.openxmlformats.org/officeDocument/2006/relationships/hyperlink" Target="https://podminky.urs.cz/item/CS_URS_2025_01/892372111" TargetMode="External"/><Relationship Id="rId35" Type="http://schemas.openxmlformats.org/officeDocument/2006/relationships/hyperlink" Target="https://podminky.urs.cz/item/CS_URS_2025_01/894812202" TargetMode="External"/><Relationship Id="rId43" Type="http://schemas.openxmlformats.org/officeDocument/2006/relationships/hyperlink" Target="https://podminky.urs.cz/item/CS_URS_2025_01/899722112" TargetMode="External"/><Relationship Id="rId48" Type="http://schemas.openxmlformats.org/officeDocument/2006/relationships/hyperlink" Target="https://podminky.urs.cz/item/CS_URS_2025_01/998271325" TargetMode="External"/><Relationship Id="rId56" Type="http://schemas.openxmlformats.org/officeDocument/2006/relationships/hyperlink" Target="https://podminky.urs.cz/item/CS_URS_2025_01/034103000" TargetMode="External"/><Relationship Id="rId8" Type="http://schemas.openxmlformats.org/officeDocument/2006/relationships/hyperlink" Target="https://podminky.urs.cz/item/CS_URS_2025_01/162351103" TargetMode="External"/><Relationship Id="rId51" Type="http://schemas.openxmlformats.org/officeDocument/2006/relationships/hyperlink" Target="https://podminky.urs.cz/item/CS_URS_2025_01/HZS2212" TargetMode="External"/><Relationship Id="rId3" Type="http://schemas.openxmlformats.org/officeDocument/2006/relationships/hyperlink" Target="https://podminky.urs.cz/item/CS_URS_2025_01/115101201" TargetMode="External"/><Relationship Id="rId12" Type="http://schemas.openxmlformats.org/officeDocument/2006/relationships/hyperlink" Target="https://podminky.urs.cz/item/CS_URS_2025_01/174151101" TargetMode="External"/><Relationship Id="rId17" Type="http://schemas.openxmlformats.org/officeDocument/2006/relationships/hyperlink" Target="https://podminky.urs.cz/item/CS_URS_2025_01/386131111" TargetMode="External"/><Relationship Id="rId25" Type="http://schemas.openxmlformats.org/officeDocument/2006/relationships/hyperlink" Target="https://podminky.urs.cz/item/CS_URS_2025_01/877350330" TargetMode="External"/><Relationship Id="rId33" Type="http://schemas.openxmlformats.org/officeDocument/2006/relationships/hyperlink" Target="https://podminky.urs.cz/item/CS_URS_2025_01/894410232" TargetMode="External"/><Relationship Id="rId38" Type="http://schemas.openxmlformats.org/officeDocument/2006/relationships/hyperlink" Target="https://podminky.urs.cz/item/CS_URS_2025_01/894812249" TargetMode="External"/><Relationship Id="rId46" Type="http://schemas.openxmlformats.org/officeDocument/2006/relationships/hyperlink" Target="https://podminky.urs.cz/item/CS_URS_2025_01/997013871" TargetMode="External"/><Relationship Id="rId59" Type="http://schemas.openxmlformats.org/officeDocument/2006/relationships/hyperlink" Target="https://podminky.urs.cz/item/CS_URS_2025_01/041424000" TargetMode="External"/><Relationship Id="rId20" Type="http://schemas.openxmlformats.org/officeDocument/2006/relationships/hyperlink" Target="https://podminky.urs.cz/item/CS_URS_2025_01/830361811" TargetMode="External"/><Relationship Id="rId41" Type="http://schemas.openxmlformats.org/officeDocument/2006/relationships/hyperlink" Target="https://podminky.urs.cz/item/CS_URS_2025_01/899104112" TargetMode="External"/><Relationship Id="rId54" Type="http://schemas.openxmlformats.org/officeDocument/2006/relationships/hyperlink" Target="https://podminky.urs.cz/item/CS_URS_2025_01/013254000" TargetMode="External"/><Relationship Id="rId1" Type="http://schemas.openxmlformats.org/officeDocument/2006/relationships/hyperlink" Target="https://podminky.urs.cz/item/CS_URS_2025_01/113106132" TargetMode="External"/><Relationship Id="rId6" Type="http://schemas.openxmlformats.org/officeDocument/2006/relationships/hyperlink" Target="https://podminky.urs.cz/item/CS_URS_2025_01/141721211" TargetMode="External"/><Relationship Id="rId15" Type="http://schemas.openxmlformats.org/officeDocument/2006/relationships/hyperlink" Target="https://podminky.urs.cz/item/CS_URS_2025_01/181951112" TargetMode="External"/><Relationship Id="rId23" Type="http://schemas.openxmlformats.org/officeDocument/2006/relationships/hyperlink" Target="https://podminky.urs.cz/item/CS_URS_2025_01/871353121" TargetMode="External"/><Relationship Id="rId28" Type="http://schemas.openxmlformats.org/officeDocument/2006/relationships/hyperlink" Target="https://podminky.urs.cz/item/CS_URS_2025_01/892241111" TargetMode="External"/><Relationship Id="rId36" Type="http://schemas.openxmlformats.org/officeDocument/2006/relationships/hyperlink" Target="https://podminky.urs.cz/item/CS_URS_2025_01/894812231" TargetMode="External"/><Relationship Id="rId49" Type="http://schemas.openxmlformats.org/officeDocument/2006/relationships/hyperlink" Target="https://podminky.urs.cz/item/CS_URS_2025_01/998276101" TargetMode="External"/><Relationship Id="rId57" Type="http://schemas.openxmlformats.org/officeDocument/2006/relationships/hyperlink" Target="https://podminky.urs.cz/item/CS_URS_2025_01/041103000" TargetMode="External"/><Relationship Id="rId10" Type="http://schemas.openxmlformats.org/officeDocument/2006/relationships/hyperlink" Target="https://podminky.urs.cz/item/CS_URS_2025_01/167151111" TargetMode="External"/><Relationship Id="rId31" Type="http://schemas.openxmlformats.org/officeDocument/2006/relationships/hyperlink" Target="https://podminky.urs.cz/item/CS_URS_2025_01/894410101" TargetMode="External"/><Relationship Id="rId44" Type="http://schemas.openxmlformats.org/officeDocument/2006/relationships/hyperlink" Target="https://podminky.urs.cz/item/CS_URS_2025_01/997013501" TargetMode="External"/><Relationship Id="rId52" Type="http://schemas.openxmlformats.org/officeDocument/2006/relationships/hyperlink" Target="https://podminky.urs.cz/item/CS_URS_2025_01/HZS2232" TargetMode="External"/><Relationship Id="rId60" Type="http://schemas.openxmlformats.org/officeDocument/2006/relationships/hyperlink" Target="https://podminky.urs.cz/item/CS_URS_2024_02/080001000" TargetMode="External"/><Relationship Id="rId4" Type="http://schemas.openxmlformats.org/officeDocument/2006/relationships/hyperlink" Target="https://podminky.urs.cz/item/CS_URS_2025_01/132251102" TargetMode="External"/><Relationship Id="rId9" Type="http://schemas.openxmlformats.org/officeDocument/2006/relationships/hyperlink" Target="https://podminky.urs.cz/item/CS_URS_2025_01/162751119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90" t="s">
        <v>6</v>
      </c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S2" s="16" t="s">
        <v>7</v>
      </c>
      <c r="BT2" s="16" t="s">
        <v>8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ht="24.95" customHeight="1">
      <c r="B4" s="19"/>
      <c r="D4" s="20" t="s">
        <v>10</v>
      </c>
      <c r="AR4" s="19"/>
      <c r="AS4" s="21" t="s">
        <v>11</v>
      </c>
      <c r="BE4" s="22" t="s">
        <v>12</v>
      </c>
      <c r="BS4" s="16" t="s">
        <v>13</v>
      </c>
    </row>
    <row r="5" spans="1:74" ht="12" customHeight="1">
      <c r="B5" s="19"/>
      <c r="D5" s="23" t="s">
        <v>14</v>
      </c>
      <c r="K5" s="256" t="s">
        <v>15</v>
      </c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57"/>
      <c r="AL5" s="257"/>
      <c r="AM5" s="257"/>
      <c r="AN5" s="257"/>
      <c r="AO5" s="257"/>
      <c r="AR5" s="19"/>
      <c r="BE5" s="253" t="s">
        <v>16</v>
      </c>
      <c r="BS5" s="16" t="s">
        <v>7</v>
      </c>
    </row>
    <row r="6" spans="1:74" ht="36.950000000000003" customHeight="1">
      <c r="B6" s="19"/>
      <c r="D6" s="25" t="s">
        <v>17</v>
      </c>
      <c r="K6" s="258" t="s">
        <v>18</v>
      </c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  <c r="AJ6" s="257"/>
      <c r="AK6" s="257"/>
      <c r="AL6" s="257"/>
      <c r="AM6" s="257"/>
      <c r="AN6" s="257"/>
      <c r="AO6" s="257"/>
      <c r="AR6" s="19"/>
      <c r="BE6" s="254"/>
      <c r="BS6" s="16" t="s">
        <v>7</v>
      </c>
    </row>
    <row r="7" spans="1:74" ht="12" customHeight="1">
      <c r="B7" s="19"/>
      <c r="D7" s="26" t="s">
        <v>19</v>
      </c>
      <c r="K7" s="24" t="s">
        <v>3</v>
      </c>
      <c r="AK7" s="26" t="s">
        <v>20</v>
      </c>
      <c r="AN7" s="24" t="s">
        <v>3</v>
      </c>
      <c r="AR7" s="19"/>
      <c r="BE7" s="254"/>
      <c r="BS7" s="16" t="s">
        <v>7</v>
      </c>
    </row>
    <row r="8" spans="1:74" ht="12" customHeight="1">
      <c r="B8" s="19"/>
      <c r="D8" s="26" t="s">
        <v>21</v>
      </c>
      <c r="K8" s="24" t="s">
        <v>22</v>
      </c>
      <c r="AK8" s="26" t="s">
        <v>23</v>
      </c>
      <c r="AN8" s="27"/>
      <c r="AR8" s="19"/>
      <c r="BE8" s="254"/>
      <c r="BS8" s="16" t="s">
        <v>7</v>
      </c>
    </row>
    <row r="9" spans="1:74" ht="14.45" customHeight="1">
      <c r="B9" s="19"/>
      <c r="AR9" s="19"/>
      <c r="BE9" s="254"/>
      <c r="BS9" s="16" t="s">
        <v>7</v>
      </c>
    </row>
    <row r="10" spans="1:74" ht="12" customHeight="1">
      <c r="B10" s="19"/>
      <c r="D10" s="26" t="s">
        <v>24</v>
      </c>
      <c r="AK10" s="26" t="s">
        <v>25</v>
      </c>
      <c r="AN10" s="24" t="s">
        <v>26</v>
      </c>
      <c r="AR10" s="19"/>
      <c r="BE10" s="254"/>
      <c r="BS10" s="16" t="s">
        <v>7</v>
      </c>
    </row>
    <row r="11" spans="1:74" ht="18.399999999999999" customHeight="1">
      <c r="B11" s="19"/>
      <c r="E11" s="24" t="s">
        <v>27</v>
      </c>
      <c r="AK11" s="26" t="s">
        <v>28</v>
      </c>
      <c r="AN11" s="24" t="s">
        <v>3</v>
      </c>
      <c r="AR11" s="19"/>
      <c r="BE11" s="254"/>
      <c r="BS11" s="16" t="s">
        <v>7</v>
      </c>
    </row>
    <row r="12" spans="1:74" ht="6.95" customHeight="1">
      <c r="B12" s="19"/>
      <c r="AR12" s="19"/>
      <c r="BE12" s="254"/>
      <c r="BS12" s="16" t="s">
        <v>7</v>
      </c>
    </row>
    <row r="13" spans="1:74" ht="12" customHeight="1">
      <c r="B13" s="19"/>
      <c r="D13" s="26" t="s">
        <v>29</v>
      </c>
      <c r="AK13" s="26" t="s">
        <v>25</v>
      </c>
      <c r="AN13" s="28" t="s">
        <v>30</v>
      </c>
      <c r="AR13" s="19"/>
      <c r="BE13" s="254"/>
      <c r="BS13" s="16" t="s">
        <v>7</v>
      </c>
    </row>
    <row r="14" spans="1:74" ht="12.75">
      <c r="B14" s="19"/>
      <c r="E14" s="259" t="s">
        <v>30</v>
      </c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260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260"/>
      <c r="AJ14" s="260"/>
      <c r="AK14" s="26" t="s">
        <v>28</v>
      </c>
      <c r="AN14" s="28" t="s">
        <v>30</v>
      </c>
      <c r="AR14" s="19"/>
      <c r="BE14" s="254"/>
      <c r="BS14" s="16" t="s">
        <v>7</v>
      </c>
    </row>
    <row r="15" spans="1:74" ht="6.95" customHeight="1">
      <c r="B15" s="19"/>
      <c r="AR15" s="19"/>
      <c r="BE15" s="254"/>
      <c r="BS15" s="16" t="s">
        <v>4</v>
      </c>
    </row>
    <row r="16" spans="1:74" ht="12" customHeight="1">
      <c r="B16" s="19"/>
      <c r="D16" s="26" t="s">
        <v>31</v>
      </c>
      <c r="AK16" s="26" t="s">
        <v>25</v>
      </c>
      <c r="AN16" s="24" t="s">
        <v>32</v>
      </c>
      <c r="AR16" s="19"/>
      <c r="BE16" s="254"/>
      <c r="BS16" s="16" t="s">
        <v>4</v>
      </c>
    </row>
    <row r="17" spans="2:71" ht="18.399999999999999" customHeight="1">
      <c r="B17" s="19"/>
      <c r="E17" s="24" t="s">
        <v>33</v>
      </c>
      <c r="AK17" s="26" t="s">
        <v>28</v>
      </c>
      <c r="AN17" s="24" t="s">
        <v>3</v>
      </c>
      <c r="AR17" s="19"/>
      <c r="BE17" s="254"/>
      <c r="BS17" s="16" t="s">
        <v>34</v>
      </c>
    </row>
    <row r="18" spans="2:71" ht="6.95" customHeight="1">
      <c r="B18" s="19"/>
      <c r="AR18" s="19"/>
      <c r="BE18" s="254"/>
      <c r="BS18" s="16" t="s">
        <v>7</v>
      </c>
    </row>
    <row r="19" spans="2:71" ht="12" customHeight="1">
      <c r="B19" s="19"/>
      <c r="D19" s="26" t="s">
        <v>35</v>
      </c>
      <c r="AK19" s="26" t="s">
        <v>25</v>
      </c>
      <c r="AN19" s="24" t="s">
        <v>32</v>
      </c>
      <c r="AR19" s="19"/>
      <c r="BE19" s="254"/>
      <c r="BS19" s="16" t="s">
        <v>7</v>
      </c>
    </row>
    <row r="20" spans="2:71" ht="18.399999999999999" customHeight="1">
      <c r="B20" s="19"/>
      <c r="E20" s="24" t="s">
        <v>33</v>
      </c>
      <c r="AK20" s="26" t="s">
        <v>28</v>
      </c>
      <c r="AN20" s="24" t="s">
        <v>3</v>
      </c>
      <c r="AR20" s="19"/>
      <c r="BE20" s="254"/>
      <c r="BS20" s="16" t="s">
        <v>4</v>
      </c>
    </row>
    <row r="21" spans="2:71" ht="6.95" customHeight="1">
      <c r="B21" s="19"/>
      <c r="AR21" s="19"/>
      <c r="BE21" s="254"/>
    </row>
    <row r="22" spans="2:71" ht="12" customHeight="1">
      <c r="B22" s="19"/>
      <c r="D22" s="26" t="s">
        <v>36</v>
      </c>
      <c r="AR22" s="19"/>
      <c r="BE22" s="254"/>
    </row>
    <row r="23" spans="2:71" ht="47.25" customHeight="1">
      <c r="B23" s="19"/>
      <c r="E23" s="261" t="s">
        <v>37</v>
      </c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R23" s="19"/>
      <c r="BE23" s="254"/>
    </row>
    <row r="24" spans="2:71" ht="6.95" customHeight="1">
      <c r="B24" s="19"/>
      <c r="AR24" s="19"/>
      <c r="BE24" s="254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54"/>
    </row>
    <row r="26" spans="2:71" s="1" customFormat="1" ht="25.9" customHeight="1">
      <c r="B26" s="31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62">
        <f>ROUND(AG54,2)</f>
        <v>0</v>
      </c>
      <c r="AL26" s="263"/>
      <c r="AM26" s="263"/>
      <c r="AN26" s="263"/>
      <c r="AO26" s="263"/>
      <c r="AR26" s="31"/>
      <c r="BE26" s="254"/>
    </row>
    <row r="27" spans="2:71" s="1" customFormat="1" ht="6.95" customHeight="1">
      <c r="B27" s="31"/>
      <c r="AR27" s="31"/>
      <c r="BE27" s="254"/>
    </row>
    <row r="28" spans="2:71" s="1" customFormat="1" ht="12.75">
      <c r="B28" s="31"/>
      <c r="L28" s="264" t="s">
        <v>39</v>
      </c>
      <c r="M28" s="264"/>
      <c r="N28" s="264"/>
      <c r="O28" s="264"/>
      <c r="P28" s="264"/>
      <c r="W28" s="264" t="s">
        <v>40</v>
      </c>
      <c r="X28" s="264"/>
      <c r="Y28" s="264"/>
      <c r="Z28" s="264"/>
      <c r="AA28" s="264"/>
      <c r="AB28" s="264"/>
      <c r="AC28" s="264"/>
      <c r="AD28" s="264"/>
      <c r="AE28" s="264"/>
      <c r="AK28" s="264" t="s">
        <v>41</v>
      </c>
      <c r="AL28" s="264"/>
      <c r="AM28" s="264"/>
      <c r="AN28" s="264"/>
      <c r="AO28" s="264"/>
      <c r="AR28" s="31"/>
      <c r="BE28" s="254"/>
    </row>
    <row r="29" spans="2:71" s="2" customFormat="1" ht="14.45" customHeight="1">
      <c r="B29" s="35"/>
      <c r="D29" s="26" t="s">
        <v>42</v>
      </c>
      <c r="F29" s="26" t="s">
        <v>43</v>
      </c>
      <c r="L29" s="267">
        <v>0.21</v>
      </c>
      <c r="M29" s="266"/>
      <c r="N29" s="266"/>
      <c r="O29" s="266"/>
      <c r="P29" s="266"/>
      <c r="W29" s="265">
        <f>ROUND(AZ54, 2)</f>
        <v>0</v>
      </c>
      <c r="X29" s="266"/>
      <c r="Y29" s="266"/>
      <c r="Z29" s="266"/>
      <c r="AA29" s="266"/>
      <c r="AB29" s="266"/>
      <c r="AC29" s="266"/>
      <c r="AD29" s="266"/>
      <c r="AE29" s="266"/>
      <c r="AK29" s="265">
        <f>ROUND(AV54, 2)</f>
        <v>0</v>
      </c>
      <c r="AL29" s="266"/>
      <c r="AM29" s="266"/>
      <c r="AN29" s="266"/>
      <c r="AO29" s="266"/>
      <c r="AR29" s="35"/>
      <c r="BE29" s="255"/>
    </row>
    <row r="30" spans="2:71" s="2" customFormat="1" ht="14.45" customHeight="1">
      <c r="B30" s="35"/>
      <c r="F30" s="26" t="s">
        <v>44</v>
      </c>
      <c r="L30" s="267">
        <v>0.12</v>
      </c>
      <c r="M30" s="266"/>
      <c r="N30" s="266"/>
      <c r="O30" s="266"/>
      <c r="P30" s="266"/>
      <c r="W30" s="265">
        <f>ROUND(BA54, 2)</f>
        <v>0</v>
      </c>
      <c r="X30" s="266"/>
      <c r="Y30" s="266"/>
      <c r="Z30" s="266"/>
      <c r="AA30" s="266"/>
      <c r="AB30" s="266"/>
      <c r="AC30" s="266"/>
      <c r="AD30" s="266"/>
      <c r="AE30" s="266"/>
      <c r="AK30" s="265">
        <f>ROUND(AW54, 2)</f>
        <v>0</v>
      </c>
      <c r="AL30" s="266"/>
      <c r="AM30" s="266"/>
      <c r="AN30" s="266"/>
      <c r="AO30" s="266"/>
      <c r="AR30" s="35"/>
      <c r="BE30" s="255"/>
    </row>
    <row r="31" spans="2:71" s="2" customFormat="1" ht="14.45" hidden="1" customHeight="1">
      <c r="B31" s="35"/>
      <c r="F31" s="26" t="s">
        <v>45</v>
      </c>
      <c r="L31" s="267">
        <v>0.21</v>
      </c>
      <c r="M31" s="266"/>
      <c r="N31" s="266"/>
      <c r="O31" s="266"/>
      <c r="P31" s="266"/>
      <c r="W31" s="265">
        <f>ROUND(BB54, 2)</f>
        <v>0</v>
      </c>
      <c r="X31" s="266"/>
      <c r="Y31" s="266"/>
      <c r="Z31" s="266"/>
      <c r="AA31" s="266"/>
      <c r="AB31" s="266"/>
      <c r="AC31" s="266"/>
      <c r="AD31" s="266"/>
      <c r="AE31" s="266"/>
      <c r="AK31" s="265">
        <v>0</v>
      </c>
      <c r="AL31" s="266"/>
      <c r="AM31" s="266"/>
      <c r="AN31" s="266"/>
      <c r="AO31" s="266"/>
      <c r="AR31" s="35"/>
      <c r="BE31" s="255"/>
    </row>
    <row r="32" spans="2:71" s="2" customFormat="1" ht="14.45" hidden="1" customHeight="1">
      <c r="B32" s="35"/>
      <c r="F32" s="26" t="s">
        <v>46</v>
      </c>
      <c r="L32" s="267">
        <v>0.12</v>
      </c>
      <c r="M32" s="266"/>
      <c r="N32" s="266"/>
      <c r="O32" s="266"/>
      <c r="P32" s="266"/>
      <c r="W32" s="265">
        <f>ROUND(BC54, 2)</f>
        <v>0</v>
      </c>
      <c r="X32" s="266"/>
      <c r="Y32" s="266"/>
      <c r="Z32" s="266"/>
      <c r="AA32" s="266"/>
      <c r="AB32" s="266"/>
      <c r="AC32" s="266"/>
      <c r="AD32" s="266"/>
      <c r="AE32" s="266"/>
      <c r="AK32" s="265">
        <v>0</v>
      </c>
      <c r="AL32" s="266"/>
      <c r="AM32" s="266"/>
      <c r="AN32" s="266"/>
      <c r="AO32" s="266"/>
      <c r="AR32" s="35"/>
      <c r="BE32" s="255"/>
    </row>
    <row r="33" spans="2:44" s="2" customFormat="1" ht="14.45" hidden="1" customHeight="1">
      <c r="B33" s="35"/>
      <c r="F33" s="26" t="s">
        <v>47</v>
      </c>
      <c r="L33" s="267">
        <v>0</v>
      </c>
      <c r="M33" s="266"/>
      <c r="N33" s="266"/>
      <c r="O33" s="266"/>
      <c r="P33" s="266"/>
      <c r="W33" s="265">
        <f>ROUND(BD54, 2)</f>
        <v>0</v>
      </c>
      <c r="X33" s="266"/>
      <c r="Y33" s="266"/>
      <c r="Z33" s="266"/>
      <c r="AA33" s="266"/>
      <c r="AB33" s="266"/>
      <c r="AC33" s="266"/>
      <c r="AD33" s="266"/>
      <c r="AE33" s="266"/>
      <c r="AK33" s="265">
        <v>0</v>
      </c>
      <c r="AL33" s="266"/>
      <c r="AM33" s="266"/>
      <c r="AN33" s="266"/>
      <c r="AO33" s="266"/>
      <c r="AR33" s="35"/>
    </row>
    <row r="34" spans="2:44" s="1" customFormat="1" ht="6.95" customHeight="1">
      <c r="B34" s="31"/>
      <c r="AR34" s="31"/>
    </row>
    <row r="35" spans="2:44" s="1" customFormat="1" ht="25.9" customHeight="1">
      <c r="B35" s="31"/>
      <c r="C35" s="36"/>
      <c r="D35" s="37" t="s">
        <v>48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49</v>
      </c>
      <c r="U35" s="38"/>
      <c r="V35" s="38"/>
      <c r="W35" s="38"/>
      <c r="X35" s="268" t="s">
        <v>50</v>
      </c>
      <c r="Y35" s="269"/>
      <c r="Z35" s="269"/>
      <c r="AA35" s="269"/>
      <c r="AB35" s="269"/>
      <c r="AC35" s="38"/>
      <c r="AD35" s="38"/>
      <c r="AE35" s="38"/>
      <c r="AF35" s="38"/>
      <c r="AG35" s="38"/>
      <c r="AH35" s="38"/>
      <c r="AI35" s="38"/>
      <c r="AJ35" s="38"/>
      <c r="AK35" s="270">
        <f>SUM(AK26:AK33)</f>
        <v>0</v>
      </c>
      <c r="AL35" s="269"/>
      <c r="AM35" s="269"/>
      <c r="AN35" s="269"/>
      <c r="AO35" s="271"/>
      <c r="AP35" s="36"/>
      <c r="AQ35" s="36"/>
      <c r="AR35" s="31"/>
    </row>
    <row r="36" spans="2:44" s="1" customFormat="1" ht="6.95" customHeight="1">
      <c r="B36" s="31"/>
      <c r="AR36" s="31"/>
    </row>
    <row r="37" spans="2:44" s="1" customFormat="1" ht="6.95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5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5" customHeight="1">
      <c r="B42" s="31"/>
      <c r="C42" s="20" t="s">
        <v>51</v>
      </c>
      <c r="AR42" s="31"/>
    </row>
    <row r="43" spans="2:44" s="1" customFormat="1" ht="6.95" customHeight="1">
      <c r="B43" s="31"/>
      <c r="AR43" s="31"/>
    </row>
    <row r="44" spans="2:44" s="3" customFormat="1" ht="12" customHeight="1">
      <c r="B44" s="44"/>
      <c r="C44" s="26" t="s">
        <v>14</v>
      </c>
      <c r="L44" s="3" t="str">
        <f>K5</f>
        <v>079</v>
      </c>
      <c r="AR44" s="44"/>
    </row>
    <row r="45" spans="2:44" s="4" customFormat="1" ht="36.950000000000003" customHeight="1">
      <c r="B45" s="45"/>
      <c r="C45" s="46" t="s">
        <v>17</v>
      </c>
      <c r="L45" s="272" t="str">
        <f>K6</f>
        <v>Gravitační a tlaková kanalizace</v>
      </c>
      <c r="M45" s="273"/>
      <c r="N45" s="273"/>
      <c r="O45" s="273"/>
      <c r="P45" s="273"/>
      <c r="Q45" s="273"/>
      <c r="R45" s="273"/>
      <c r="S45" s="273"/>
      <c r="T45" s="273"/>
      <c r="U45" s="273"/>
      <c r="V45" s="273"/>
      <c r="W45" s="273"/>
      <c r="X45" s="273"/>
      <c r="Y45" s="273"/>
      <c r="Z45" s="273"/>
      <c r="AA45" s="273"/>
      <c r="AB45" s="273"/>
      <c r="AC45" s="273"/>
      <c r="AD45" s="273"/>
      <c r="AE45" s="273"/>
      <c r="AF45" s="273"/>
      <c r="AG45" s="273"/>
      <c r="AH45" s="273"/>
      <c r="AI45" s="273"/>
      <c r="AJ45" s="273"/>
      <c r="AK45" s="273"/>
      <c r="AL45" s="273"/>
      <c r="AM45" s="273"/>
      <c r="AN45" s="273"/>
      <c r="AO45" s="273"/>
      <c r="AR45" s="45"/>
    </row>
    <row r="46" spans="2:44" s="1" customFormat="1" ht="6.95" customHeight="1">
      <c r="B46" s="31"/>
      <c r="AR46" s="31"/>
    </row>
    <row r="47" spans="2:44" s="1" customFormat="1" ht="12" customHeight="1">
      <c r="B47" s="31"/>
      <c r="C47" s="26" t="s">
        <v>21</v>
      </c>
      <c r="L47" s="47" t="str">
        <f>IF(K8="","",K8)</f>
        <v>DD Radkov - Dubová</v>
      </c>
      <c r="AI47" s="26" t="s">
        <v>23</v>
      </c>
      <c r="AM47" s="274" t="str">
        <f>IF(AN8= "","",AN8)</f>
        <v/>
      </c>
      <c r="AN47" s="274"/>
      <c r="AR47" s="31"/>
    </row>
    <row r="48" spans="2:44" s="1" customFormat="1" ht="6.95" customHeight="1">
      <c r="B48" s="31"/>
      <c r="AR48" s="31"/>
    </row>
    <row r="49" spans="1:90" s="1" customFormat="1" ht="15.2" customHeight="1">
      <c r="B49" s="31"/>
      <c r="C49" s="26" t="s">
        <v>24</v>
      </c>
      <c r="L49" s="3" t="str">
        <f>IF(E11= "","",E11)</f>
        <v>Dětský domov a Školní jídelna, Radkov - Dubová 141</v>
      </c>
      <c r="AI49" s="26" t="s">
        <v>31</v>
      </c>
      <c r="AM49" s="275" t="str">
        <f>IF(E17="","",E17)</f>
        <v>Michal Pavelek</v>
      </c>
      <c r="AN49" s="276"/>
      <c r="AO49" s="276"/>
      <c r="AP49" s="276"/>
      <c r="AR49" s="31"/>
      <c r="AS49" s="277" t="s">
        <v>52</v>
      </c>
      <c r="AT49" s="278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0" s="1" customFormat="1" ht="15.2" customHeight="1">
      <c r="B50" s="31"/>
      <c r="C50" s="26" t="s">
        <v>29</v>
      </c>
      <c r="L50" s="3" t="str">
        <f>IF(E14= "Vyplň údaj","",E14)</f>
        <v/>
      </c>
      <c r="AI50" s="26" t="s">
        <v>35</v>
      </c>
      <c r="AM50" s="275" t="str">
        <f>IF(E20="","",E20)</f>
        <v>Michal Pavelek</v>
      </c>
      <c r="AN50" s="276"/>
      <c r="AO50" s="276"/>
      <c r="AP50" s="276"/>
      <c r="AR50" s="31"/>
      <c r="AS50" s="279"/>
      <c r="AT50" s="280"/>
      <c r="BD50" s="52"/>
    </row>
    <row r="51" spans="1:90" s="1" customFormat="1" ht="10.9" customHeight="1">
      <c r="B51" s="31"/>
      <c r="AR51" s="31"/>
      <c r="AS51" s="279"/>
      <c r="AT51" s="280"/>
      <c r="BD51" s="52"/>
    </row>
    <row r="52" spans="1:90" s="1" customFormat="1" ht="29.25" customHeight="1">
      <c r="B52" s="31"/>
      <c r="C52" s="281" t="s">
        <v>53</v>
      </c>
      <c r="D52" s="282"/>
      <c r="E52" s="282"/>
      <c r="F52" s="282"/>
      <c r="G52" s="282"/>
      <c r="H52" s="53"/>
      <c r="I52" s="283" t="s">
        <v>54</v>
      </c>
      <c r="J52" s="282"/>
      <c r="K52" s="282"/>
      <c r="L52" s="282"/>
      <c r="M52" s="282"/>
      <c r="N52" s="282"/>
      <c r="O52" s="282"/>
      <c r="P52" s="282"/>
      <c r="Q52" s="282"/>
      <c r="R52" s="282"/>
      <c r="S52" s="282"/>
      <c r="T52" s="282"/>
      <c r="U52" s="282"/>
      <c r="V52" s="282"/>
      <c r="W52" s="282"/>
      <c r="X52" s="282"/>
      <c r="Y52" s="282"/>
      <c r="Z52" s="282"/>
      <c r="AA52" s="282"/>
      <c r="AB52" s="282"/>
      <c r="AC52" s="282"/>
      <c r="AD52" s="282"/>
      <c r="AE52" s="282"/>
      <c r="AF52" s="282"/>
      <c r="AG52" s="284" t="s">
        <v>55</v>
      </c>
      <c r="AH52" s="282"/>
      <c r="AI52" s="282"/>
      <c r="AJ52" s="282"/>
      <c r="AK52" s="282"/>
      <c r="AL52" s="282"/>
      <c r="AM52" s="282"/>
      <c r="AN52" s="283" t="s">
        <v>56</v>
      </c>
      <c r="AO52" s="282"/>
      <c r="AP52" s="282"/>
      <c r="AQ52" s="54" t="s">
        <v>57</v>
      </c>
      <c r="AR52" s="31"/>
      <c r="AS52" s="55" t="s">
        <v>58</v>
      </c>
      <c r="AT52" s="56" t="s">
        <v>59</v>
      </c>
      <c r="AU52" s="56" t="s">
        <v>60</v>
      </c>
      <c r="AV52" s="56" t="s">
        <v>61</v>
      </c>
      <c r="AW52" s="56" t="s">
        <v>62</v>
      </c>
      <c r="AX52" s="56" t="s">
        <v>63</v>
      </c>
      <c r="AY52" s="56" t="s">
        <v>64</v>
      </c>
      <c r="AZ52" s="56" t="s">
        <v>65</v>
      </c>
      <c r="BA52" s="56" t="s">
        <v>66</v>
      </c>
      <c r="BB52" s="56" t="s">
        <v>67</v>
      </c>
      <c r="BC52" s="56" t="s">
        <v>68</v>
      </c>
      <c r="BD52" s="57" t="s">
        <v>69</v>
      </c>
    </row>
    <row r="53" spans="1:90" s="1" customFormat="1" ht="10.9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0" s="5" customFormat="1" ht="32.450000000000003" customHeight="1">
      <c r="B54" s="59"/>
      <c r="C54" s="60" t="s">
        <v>70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88">
        <f>ROUND(AG55,2)</f>
        <v>0</v>
      </c>
      <c r="AH54" s="288"/>
      <c r="AI54" s="288"/>
      <c r="AJ54" s="288"/>
      <c r="AK54" s="288"/>
      <c r="AL54" s="288"/>
      <c r="AM54" s="288"/>
      <c r="AN54" s="289">
        <f>SUM(AG54,AT54)</f>
        <v>0</v>
      </c>
      <c r="AO54" s="289"/>
      <c r="AP54" s="289"/>
      <c r="AQ54" s="63" t="s">
        <v>3</v>
      </c>
      <c r="AR54" s="59"/>
      <c r="AS54" s="64">
        <f>ROUND(AS55,2)</f>
        <v>0</v>
      </c>
      <c r="AT54" s="65">
        <f>ROUND(SUM(AV54:AW54),2)</f>
        <v>0</v>
      </c>
      <c r="AU54" s="66">
        <f>ROUND(AU55,5)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ROUND(AZ55,2)</f>
        <v>0</v>
      </c>
      <c r="BA54" s="65">
        <f>ROUND(BA55,2)</f>
        <v>0</v>
      </c>
      <c r="BB54" s="65">
        <f>ROUND(BB55,2)</f>
        <v>0</v>
      </c>
      <c r="BC54" s="65">
        <f>ROUND(BC55,2)</f>
        <v>0</v>
      </c>
      <c r="BD54" s="67">
        <f>ROUND(BD55,2)</f>
        <v>0</v>
      </c>
      <c r="BS54" s="68" t="s">
        <v>71</v>
      </c>
      <c r="BT54" s="68" t="s">
        <v>72</v>
      </c>
      <c r="BV54" s="68" t="s">
        <v>73</v>
      </c>
      <c r="BW54" s="68" t="s">
        <v>5</v>
      </c>
      <c r="BX54" s="68" t="s">
        <v>74</v>
      </c>
      <c r="CL54" s="68" t="s">
        <v>3</v>
      </c>
    </row>
    <row r="55" spans="1:90" s="6" customFormat="1" ht="16.5" customHeight="1">
      <c r="A55" s="69" t="s">
        <v>75</v>
      </c>
      <c r="B55" s="70"/>
      <c r="C55" s="71"/>
      <c r="D55" s="287" t="s">
        <v>15</v>
      </c>
      <c r="E55" s="287"/>
      <c r="F55" s="287"/>
      <c r="G55" s="287"/>
      <c r="H55" s="287"/>
      <c r="I55" s="72"/>
      <c r="J55" s="287" t="s">
        <v>18</v>
      </c>
      <c r="K55" s="287"/>
      <c r="L55" s="287"/>
      <c r="M55" s="287"/>
      <c r="N55" s="287"/>
      <c r="O55" s="287"/>
      <c r="P55" s="287"/>
      <c r="Q55" s="287"/>
      <c r="R55" s="287"/>
      <c r="S55" s="287"/>
      <c r="T55" s="287"/>
      <c r="U55" s="287"/>
      <c r="V55" s="287"/>
      <c r="W55" s="287"/>
      <c r="X55" s="287"/>
      <c r="Y55" s="287"/>
      <c r="Z55" s="287"/>
      <c r="AA55" s="287"/>
      <c r="AB55" s="287"/>
      <c r="AC55" s="287"/>
      <c r="AD55" s="287"/>
      <c r="AE55" s="287"/>
      <c r="AF55" s="287"/>
      <c r="AG55" s="285">
        <f>'079 - Gravitační a tlakov...'!J28</f>
        <v>0</v>
      </c>
      <c r="AH55" s="286"/>
      <c r="AI55" s="286"/>
      <c r="AJ55" s="286"/>
      <c r="AK55" s="286"/>
      <c r="AL55" s="286"/>
      <c r="AM55" s="286"/>
      <c r="AN55" s="285">
        <f>SUM(AG55,AT55)</f>
        <v>0</v>
      </c>
      <c r="AO55" s="286"/>
      <c r="AP55" s="286"/>
      <c r="AQ55" s="73" t="s">
        <v>76</v>
      </c>
      <c r="AR55" s="70"/>
      <c r="AS55" s="74">
        <v>0</v>
      </c>
      <c r="AT55" s="75">
        <f>ROUND(SUM(AV55:AW55),2)</f>
        <v>0</v>
      </c>
      <c r="AU55" s="76">
        <f>'079 - Gravitační a tlakov...'!P87</f>
        <v>0</v>
      </c>
      <c r="AV55" s="75">
        <f>'079 - Gravitační a tlakov...'!J31</f>
        <v>0</v>
      </c>
      <c r="AW55" s="75">
        <f>'079 - Gravitační a tlakov...'!J32</f>
        <v>0</v>
      </c>
      <c r="AX55" s="75">
        <f>'079 - Gravitační a tlakov...'!J33</f>
        <v>0</v>
      </c>
      <c r="AY55" s="75">
        <f>'079 - Gravitační a tlakov...'!J34</f>
        <v>0</v>
      </c>
      <c r="AZ55" s="75">
        <f>'079 - Gravitační a tlakov...'!F31</f>
        <v>0</v>
      </c>
      <c r="BA55" s="75">
        <f>'079 - Gravitační a tlakov...'!F32</f>
        <v>0</v>
      </c>
      <c r="BB55" s="75">
        <f>'079 - Gravitační a tlakov...'!F33</f>
        <v>0</v>
      </c>
      <c r="BC55" s="75">
        <f>'079 - Gravitační a tlakov...'!F34</f>
        <v>0</v>
      </c>
      <c r="BD55" s="77">
        <f>'079 - Gravitační a tlakov...'!F35</f>
        <v>0</v>
      </c>
      <c r="BT55" s="78" t="s">
        <v>77</v>
      </c>
      <c r="BU55" s="78" t="s">
        <v>78</v>
      </c>
      <c r="BV55" s="78" t="s">
        <v>73</v>
      </c>
      <c r="BW55" s="78" t="s">
        <v>5</v>
      </c>
      <c r="BX55" s="78" t="s">
        <v>74</v>
      </c>
      <c r="CL55" s="78" t="s">
        <v>3</v>
      </c>
    </row>
    <row r="56" spans="1:90" s="1" customFormat="1" ht="30" customHeight="1">
      <c r="B56" s="31"/>
      <c r="AR56" s="31"/>
    </row>
    <row r="57" spans="1:90" s="1" customFormat="1" ht="6.95" customHeight="1"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31"/>
    </row>
  </sheetData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79 - Gravitační a tlakov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98"/>
  <sheetViews>
    <sheetView showGridLines="0" workbookViewId="0">
      <selection activeCell="C1" sqref="C1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0" t="s">
        <v>6</v>
      </c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6" t="s">
        <v>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77</v>
      </c>
    </row>
    <row r="4" spans="2:46" ht="24.95" customHeight="1">
      <c r="B4" s="19"/>
      <c r="D4" s="20" t="s">
        <v>79</v>
      </c>
      <c r="L4" s="19"/>
      <c r="M4" s="79" t="s">
        <v>11</v>
      </c>
      <c r="AT4" s="16" t="s">
        <v>4</v>
      </c>
    </row>
    <row r="5" spans="2:46" ht="6.95" customHeight="1">
      <c r="B5" s="19"/>
      <c r="L5" s="19"/>
    </row>
    <row r="6" spans="2:46" s="1" customFormat="1" ht="12" customHeight="1">
      <c r="B6" s="31"/>
      <c r="D6" s="26" t="s">
        <v>17</v>
      </c>
      <c r="L6" s="31"/>
    </row>
    <row r="7" spans="2:46" s="1" customFormat="1" ht="16.5" customHeight="1">
      <c r="B7" s="31"/>
      <c r="E7" s="272" t="s">
        <v>18</v>
      </c>
      <c r="F7" s="291"/>
      <c r="G7" s="291"/>
      <c r="H7" s="291"/>
      <c r="L7" s="31"/>
    </row>
    <row r="8" spans="2:46" s="1" customFormat="1" ht="11.25">
      <c r="B8" s="31"/>
      <c r="L8" s="31"/>
    </row>
    <row r="9" spans="2:46" s="1" customFormat="1" ht="12" customHeight="1">
      <c r="B9" s="31"/>
      <c r="D9" s="26" t="s">
        <v>19</v>
      </c>
      <c r="F9" s="24" t="s">
        <v>3</v>
      </c>
      <c r="I9" s="26" t="s">
        <v>20</v>
      </c>
      <c r="J9" s="24" t="s">
        <v>3</v>
      </c>
      <c r="L9" s="31"/>
    </row>
    <row r="10" spans="2:46" s="1" customFormat="1" ht="12" customHeight="1">
      <c r="B10" s="31"/>
      <c r="D10" s="26" t="s">
        <v>21</v>
      </c>
      <c r="F10" s="24" t="s">
        <v>22</v>
      </c>
      <c r="I10" s="26" t="s">
        <v>23</v>
      </c>
      <c r="J10" s="48"/>
      <c r="L10" s="31"/>
    </row>
    <row r="11" spans="2:46" s="1" customFormat="1" ht="10.9" customHeight="1">
      <c r="B11" s="31"/>
      <c r="L11" s="31"/>
    </row>
    <row r="12" spans="2:46" s="1" customFormat="1" ht="12" customHeight="1">
      <c r="B12" s="31"/>
      <c r="D12" s="26" t="s">
        <v>24</v>
      </c>
      <c r="I12" s="26" t="s">
        <v>25</v>
      </c>
      <c r="J12" s="24" t="s">
        <v>26</v>
      </c>
      <c r="L12" s="31"/>
    </row>
    <row r="13" spans="2:46" s="1" customFormat="1" ht="18" customHeight="1">
      <c r="B13" s="31"/>
      <c r="E13" s="24" t="s">
        <v>27</v>
      </c>
      <c r="I13" s="26" t="s">
        <v>28</v>
      </c>
      <c r="J13" s="24" t="s">
        <v>3</v>
      </c>
      <c r="L13" s="31"/>
    </row>
    <row r="14" spans="2:46" s="1" customFormat="1" ht="6.95" customHeight="1">
      <c r="B14" s="31"/>
      <c r="L14" s="31"/>
    </row>
    <row r="15" spans="2:46" s="1" customFormat="1" ht="12" customHeight="1">
      <c r="B15" s="31"/>
      <c r="D15" s="26" t="s">
        <v>29</v>
      </c>
      <c r="I15" s="26" t="s">
        <v>25</v>
      </c>
      <c r="J15" s="27" t="str">
        <f>'Rekapitulace stavby'!AN13</f>
        <v>Vyplň údaj</v>
      </c>
      <c r="L15" s="31"/>
    </row>
    <row r="16" spans="2:46" s="1" customFormat="1" ht="18" customHeight="1">
      <c r="B16" s="31"/>
      <c r="E16" s="292" t="str">
        <f>'Rekapitulace stavby'!E14</f>
        <v>Vyplň údaj</v>
      </c>
      <c r="F16" s="256"/>
      <c r="G16" s="256"/>
      <c r="H16" s="256"/>
      <c r="I16" s="26" t="s">
        <v>28</v>
      </c>
      <c r="J16" s="27" t="str">
        <f>'Rekapitulace stavby'!AN14</f>
        <v>Vyplň údaj</v>
      </c>
      <c r="L16" s="31"/>
    </row>
    <row r="17" spans="2:12" s="1" customFormat="1" ht="6.95" customHeight="1">
      <c r="B17" s="31"/>
      <c r="L17" s="31"/>
    </row>
    <row r="18" spans="2:12" s="1" customFormat="1" ht="12" customHeight="1">
      <c r="B18" s="31"/>
      <c r="D18" s="26" t="s">
        <v>31</v>
      </c>
      <c r="I18" s="26" t="s">
        <v>25</v>
      </c>
      <c r="J18" s="24" t="s">
        <v>32</v>
      </c>
      <c r="L18" s="31"/>
    </row>
    <row r="19" spans="2:12" s="1" customFormat="1" ht="18" customHeight="1">
      <c r="B19" s="31"/>
      <c r="E19" s="24" t="s">
        <v>33</v>
      </c>
      <c r="I19" s="26" t="s">
        <v>28</v>
      </c>
      <c r="J19" s="24" t="s">
        <v>3</v>
      </c>
      <c r="L19" s="31"/>
    </row>
    <row r="20" spans="2:12" s="1" customFormat="1" ht="6.95" customHeight="1">
      <c r="B20" s="31"/>
      <c r="L20" s="31"/>
    </row>
    <row r="21" spans="2:12" s="1" customFormat="1" ht="12" customHeight="1">
      <c r="B21" s="31"/>
      <c r="D21" s="26" t="s">
        <v>35</v>
      </c>
      <c r="I21" s="26" t="s">
        <v>25</v>
      </c>
      <c r="J21" s="24" t="s">
        <v>32</v>
      </c>
      <c r="L21" s="31"/>
    </row>
    <row r="22" spans="2:12" s="1" customFormat="1" ht="18" customHeight="1">
      <c r="B22" s="31"/>
      <c r="E22" s="24" t="s">
        <v>33</v>
      </c>
      <c r="I22" s="26" t="s">
        <v>28</v>
      </c>
      <c r="J22" s="24" t="s">
        <v>3</v>
      </c>
      <c r="L22" s="31"/>
    </row>
    <row r="23" spans="2:12" s="1" customFormat="1" ht="6.95" customHeight="1">
      <c r="B23" s="31"/>
      <c r="L23" s="31"/>
    </row>
    <row r="24" spans="2:12" s="1" customFormat="1" ht="12" customHeight="1">
      <c r="B24" s="31"/>
      <c r="D24" s="26" t="s">
        <v>36</v>
      </c>
      <c r="L24" s="31"/>
    </row>
    <row r="25" spans="2:12" s="7" customFormat="1" ht="47.25" customHeight="1">
      <c r="B25" s="80"/>
      <c r="E25" s="261" t="s">
        <v>37</v>
      </c>
      <c r="F25" s="261"/>
      <c r="G25" s="261"/>
      <c r="H25" s="261"/>
      <c r="L25" s="80"/>
    </row>
    <row r="26" spans="2:12" s="1" customFormat="1" ht="6.95" customHeight="1">
      <c r="B26" s="31"/>
      <c r="L26" s="31"/>
    </row>
    <row r="27" spans="2:12" s="1" customFormat="1" ht="6.95" customHeight="1">
      <c r="B27" s="31"/>
      <c r="D27" s="49"/>
      <c r="E27" s="49"/>
      <c r="F27" s="49"/>
      <c r="G27" s="49"/>
      <c r="H27" s="49"/>
      <c r="I27" s="49"/>
      <c r="J27" s="49"/>
      <c r="K27" s="49"/>
      <c r="L27" s="31"/>
    </row>
    <row r="28" spans="2:12" s="1" customFormat="1" ht="25.35" customHeight="1">
      <c r="B28" s="31"/>
      <c r="D28" s="81" t="s">
        <v>38</v>
      </c>
      <c r="J28" s="62">
        <f>ROUND(J87, 2)</f>
        <v>0</v>
      </c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14.45" customHeight="1">
      <c r="B30" s="31"/>
      <c r="F30" s="34" t="s">
        <v>40</v>
      </c>
      <c r="I30" s="34" t="s">
        <v>39</v>
      </c>
      <c r="J30" s="34" t="s">
        <v>41</v>
      </c>
      <c r="L30" s="31"/>
    </row>
    <row r="31" spans="2:12" s="1" customFormat="1" ht="14.45" customHeight="1">
      <c r="B31" s="31"/>
      <c r="D31" s="51" t="s">
        <v>42</v>
      </c>
      <c r="E31" s="26" t="s">
        <v>43</v>
      </c>
      <c r="F31" s="82">
        <f>ROUND((SUM(BE87:BE297)),  2)</f>
        <v>0</v>
      </c>
      <c r="I31" s="83">
        <v>0.21</v>
      </c>
      <c r="J31" s="82">
        <f>ROUND(((SUM(BE87:BE297))*I31),  2)</f>
        <v>0</v>
      </c>
      <c r="L31" s="31"/>
    </row>
    <row r="32" spans="2:12" s="1" customFormat="1" ht="14.45" customHeight="1">
      <c r="B32" s="31"/>
      <c r="E32" s="26" t="s">
        <v>44</v>
      </c>
      <c r="F32" s="82">
        <f>ROUND((SUM(BF87:BF297)),  2)</f>
        <v>0</v>
      </c>
      <c r="I32" s="83">
        <v>0.12</v>
      </c>
      <c r="J32" s="82">
        <f>ROUND(((SUM(BF87:BF297))*I32),  2)</f>
        <v>0</v>
      </c>
      <c r="L32" s="31"/>
    </row>
    <row r="33" spans="2:12" s="1" customFormat="1" ht="14.45" hidden="1" customHeight="1">
      <c r="B33" s="31"/>
      <c r="E33" s="26" t="s">
        <v>45</v>
      </c>
      <c r="F33" s="82">
        <f>ROUND((SUM(BG87:BG297)),  2)</f>
        <v>0</v>
      </c>
      <c r="I33" s="83">
        <v>0.21</v>
      </c>
      <c r="J33" s="82">
        <f>0</f>
        <v>0</v>
      </c>
      <c r="L33" s="31"/>
    </row>
    <row r="34" spans="2:12" s="1" customFormat="1" ht="14.45" hidden="1" customHeight="1">
      <c r="B34" s="31"/>
      <c r="E34" s="26" t="s">
        <v>46</v>
      </c>
      <c r="F34" s="82">
        <f>ROUND((SUM(BH87:BH297)),  2)</f>
        <v>0</v>
      </c>
      <c r="I34" s="83">
        <v>0.12</v>
      </c>
      <c r="J34" s="82">
        <f>0</f>
        <v>0</v>
      </c>
      <c r="L34" s="31"/>
    </row>
    <row r="35" spans="2:12" s="1" customFormat="1" ht="14.45" hidden="1" customHeight="1">
      <c r="B35" s="31"/>
      <c r="E35" s="26" t="s">
        <v>47</v>
      </c>
      <c r="F35" s="82">
        <f>ROUND((SUM(BI87:BI297)),  2)</f>
        <v>0</v>
      </c>
      <c r="I35" s="83">
        <v>0</v>
      </c>
      <c r="J35" s="82">
        <f>0</f>
        <v>0</v>
      </c>
      <c r="L35" s="31"/>
    </row>
    <row r="36" spans="2:12" s="1" customFormat="1" ht="6.95" customHeight="1">
      <c r="B36" s="31"/>
      <c r="L36" s="31"/>
    </row>
    <row r="37" spans="2:12" s="1" customFormat="1" ht="25.35" customHeight="1">
      <c r="B37" s="31"/>
      <c r="C37" s="84"/>
      <c r="D37" s="85" t="s">
        <v>48</v>
      </c>
      <c r="E37" s="53"/>
      <c r="F37" s="53"/>
      <c r="G37" s="86" t="s">
        <v>49</v>
      </c>
      <c r="H37" s="87" t="s">
        <v>50</v>
      </c>
      <c r="I37" s="53"/>
      <c r="J37" s="88">
        <f>SUM(J28:J35)</f>
        <v>0</v>
      </c>
      <c r="K37" s="89"/>
      <c r="L37" s="31"/>
    </row>
    <row r="38" spans="2:12" s="1" customFormat="1" ht="14.45" customHeight="1">
      <c r="B38" s="40"/>
      <c r="C38" s="41"/>
      <c r="D38" s="41"/>
      <c r="E38" s="41"/>
      <c r="F38" s="41"/>
      <c r="G38" s="41"/>
      <c r="H38" s="41"/>
      <c r="I38" s="41"/>
      <c r="J38" s="41"/>
      <c r="K38" s="41"/>
      <c r="L38" s="31"/>
    </row>
    <row r="42" spans="2:12" s="1" customFormat="1" ht="6.9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1"/>
    </row>
    <row r="43" spans="2:12" s="1" customFormat="1" ht="24.95" customHeight="1">
      <c r="B43" s="31"/>
      <c r="C43" s="20" t="s">
        <v>80</v>
      </c>
      <c r="L43" s="31"/>
    </row>
    <row r="44" spans="2:12" s="1" customFormat="1" ht="6.95" customHeight="1">
      <c r="B44" s="31"/>
      <c r="L44" s="31"/>
    </row>
    <row r="45" spans="2:12" s="1" customFormat="1" ht="12" customHeight="1">
      <c r="B45" s="31"/>
      <c r="C45" s="26" t="s">
        <v>17</v>
      </c>
      <c r="L45" s="31"/>
    </row>
    <row r="46" spans="2:12" s="1" customFormat="1" ht="16.5" customHeight="1">
      <c r="B46" s="31"/>
      <c r="E46" s="272" t="str">
        <f>E7</f>
        <v>Gravitační a tlaková kanalizace</v>
      </c>
      <c r="F46" s="291"/>
      <c r="G46" s="291"/>
      <c r="H46" s="291"/>
      <c r="L46" s="31"/>
    </row>
    <row r="47" spans="2:12" s="1" customFormat="1" ht="6.95" customHeight="1">
      <c r="B47" s="31"/>
      <c r="L47" s="31"/>
    </row>
    <row r="48" spans="2:12" s="1" customFormat="1" ht="12" customHeight="1">
      <c r="B48" s="31"/>
      <c r="C48" s="26" t="s">
        <v>21</v>
      </c>
      <c r="F48" s="24" t="str">
        <f>F10</f>
        <v>DD Radkov - Dubová</v>
      </c>
      <c r="I48" s="26" t="s">
        <v>23</v>
      </c>
      <c r="J48" s="48" t="str">
        <f>IF(J10="","",J10)</f>
        <v/>
      </c>
      <c r="L48" s="31"/>
    </row>
    <row r="49" spans="2:47" s="1" customFormat="1" ht="6.95" customHeight="1">
      <c r="B49" s="31"/>
      <c r="L49" s="31"/>
    </row>
    <row r="50" spans="2:47" s="1" customFormat="1" ht="15.2" customHeight="1">
      <c r="B50" s="31"/>
      <c r="C50" s="26" t="s">
        <v>24</v>
      </c>
      <c r="F50" s="24" t="str">
        <f>E13</f>
        <v>Dětský domov a Školní jídelna, Radkov - Dubová 141</v>
      </c>
      <c r="I50" s="26" t="s">
        <v>31</v>
      </c>
      <c r="J50" s="29" t="str">
        <f>E19</f>
        <v>Michal Pavelek</v>
      </c>
      <c r="L50" s="31"/>
    </row>
    <row r="51" spans="2:47" s="1" customFormat="1" ht="15.2" customHeight="1">
      <c r="B51" s="31"/>
      <c r="C51" s="26" t="s">
        <v>29</v>
      </c>
      <c r="F51" s="24" t="str">
        <f>IF(E16="","",E16)</f>
        <v>Vyplň údaj</v>
      </c>
      <c r="I51" s="26" t="s">
        <v>35</v>
      </c>
      <c r="J51" s="29" t="str">
        <f>E22</f>
        <v>Michal Pavelek</v>
      </c>
      <c r="L51" s="31"/>
    </row>
    <row r="52" spans="2:47" s="1" customFormat="1" ht="10.35" customHeight="1">
      <c r="B52" s="31"/>
      <c r="L52" s="31"/>
    </row>
    <row r="53" spans="2:47" s="1" customFormat="1" ht="29.25" customHeight="1">
      <c r="B53" s="31"/>
      <c r="C53" s="90" t="s">
        <v>81</v>
      </c>
      <c r="D53" s="84"/>
      <c r="E53" s="84"/>
      <c r="F53" s="84"/>
      <c r="G53" s="84"/>
      <c r="H53" s="84"/>
      <c r="I53" s="84"/>
      <c r="J53" s="91" t="s">
        <v>82</v>
      </c>
      <c r="K53" s="84"/>
      <c r="L53" s="31"/>
    </row>
    <row r="54" spans="2:47" s="1" customFormat="1" ht="10.35" customHeight="1">
      <c r="B54" s="31"/>
      <c r="L54" s="31"/>
    </row>
    <row r="55" spans="2:47" s="1" customFormat="1" ht="22.9" customHeight="1">
      <c r="B55" s="31"/>
      <c r="C55" s="92" t="s">
        <v>70</v>
      </c>
      <c r="J55" s="62">
        <f>J87</f>
        <v>0</v>
      </c>
      <c r="L55" s="31"/>
      <c r="AU55" s="16" t="s">
        <v>83</v>
      </c>
    </row>
    <row r="56" spans="2:47" s="8" customFormat="1" ht="24.95" customHeight="1">
      <c r="B56" s="93"/>
      <c r="D56" s="94" t="s">
        <v>84</v>
      </c>
      <c r="E56" s="95"/>
      <c r="F56" s="95"/>
      <c r="G56" s="95"/>
      <c r="H56" s="95"/>
      <c r="I56" s="95"/>
      <c r="J56" s="96">
        <f>J88</f>
        <v>0</v>
      </c>
      <c r="L56" s="93"/>
    </row>
    <row r="57" spans="2:47" s="9" customFormat="1" ht="19.899999999999999" customHeight="1">
      <c r="B57" s="97"/>
      <c r="D57" s="98" t="s">
        <v>85</v>
      </c>
      <c r="E57" s="99"/>
      <c r="F57" s="99"/>
      <c r="G57" s="99"/>
      <c r="H57" s="99"/>
      <c r="I57" s="99"/>
      <c r="J57" s="100">
        <f>J89</f>
        <v>0</v>
      </c>
      <c r="L57" s="97"/>
    </row>
    <row r="58" spans="2:47" s="9" customFormat="1" ht="19.899999999999999" customHeight="1">
      <c r="B58" s="97"/>
      <c r="D58" s="98" t="s">
        <v>86</v>
      </c>
      <c r="E58" s="99"/>
      <c r="F58" s="99"/>
      <c r="G58" s="99"/>
      <c r="H58" s="99"/>
      <c r="I58" s="99"/>
      <c r="J58" s="100">
        <f>J154</f>
        <v>0</v>
      </c>
      <c r="L58" s="97"/>
    </row>
    <row r="59" spans="2:47" s="9" customFormat="1" ht="19.899999999999999" customHeight="1">
      <c r="B59" s="97"/>
      <c r="D59" s="98" t="s">
        <v>87</v>
      </c>
      <c r="E59" s="99"/>
      <c r="F59" s="99"/>
      <c r="G59" s="99"/>
      <c r="H59" s="99"/>
      <c r="I59" s="99"/>
      <c r="J59" s="100">
        <f>J162</f>
        <v>0</v>
      </c>
      <c r="L59" s="97"/>
    </row>
    <row r="60" spans="2:47" s="9" customFormat="1" ht="19.899999999999999" customHeight="1">
      <c r="B60" s="97"/>
      <c r="D60" s="98" t="s">
        <v>88</v>
      </c>
      <c r="E60" s="99"/>
      <c r="F60" s="99"/>
      <c r="G60" s="99"/>
      <c r="H60" s="99"/>
      <c r="I60" s="99"/>
      <c r="J60" s="100">
        <f>J168</f>
        <v>0</v>
      </c>
      <c r="L60" s="97"/>
    </row>
    <row r="61" spans="2:47" s="9" customFormat="1" ht="19.899999999999999" customHeight="1">
      <c r="B61" s="97"/>
      <c r="D61" s="98" t="s">
        <v>89</v>
      </c>
      <c r="E61" s="99"/>
      <c r="F61" s="99"/>
      <c r="G61" s="99"/>
      <c r="H61" s="99"/>
      <c r="I61" s="99"/>
      <c r="J61" s="100">
        <f>J174</f>
        <v>0</v>
      </c>
      <c r="L61" s="97"/>
    </row>
    <row r="62" spans="2:47" s="9" customFormat="1" ht="19.899999999999999" customHeight="1">
      <c r="B62" s="97"/>
      <c r="D62" s="98" t="s">
        <v>90</v>
      </c>
      <c r="E62" s="99"/>
      <c r="F62" s="99"/>
      <c r="G62" s="99"/>
      <c r="H62" s="99"/>
      <c r="I62" s="99"/>
      <c r="J62" s="100">
        <f>J249</f>
        <v>0</v>
      </c>
      <c r="L62" s="97"/>
    </row>
    <row r="63" spans="2:47" s="9" customFormat="1" ht="19.899999999999999" customHeight="1">
      <c r="B63" s="97"/>
      <c r="D63" s="98" t="s">
        <v>91</v>
      </c>
      <c r="E63" s="99"/>
      <c r="F63" s="99"/>
      <c r="G63" s="99"/>
      <c r="H63" s="99"/>
      <c r="I63" s="99"/>
      <c r="J63" s="100">
        <f>J256</f>
        <v>0</v>
      </c>
      <c r="L63" s="97"/>
    </row>
    <row r="64" spans="2:47" s="8" customFormat="1" ht="24.95" customHeight="1">
      <c r="B64" s="93"/>
      <c r="D64" s="94" t="s">
        <v>92</v>
      </c>
      <c r="E64" s="95"/>
      <c r="F64" s="95"/>
      <c r="G64" s="95"/>
      <c r="H64" s="95"/>
      <c r="I64" s="95"/>
      <c r="J64" s="96">
        <f>J265</f>
        <v>0</v>
      </c>
      <c r="L64" s="93"/>
    </row>
    <row r="65" spans="2:12" s="8" customFormat="1" ht="24.95" customHeight="1">
      <c r="B65" s="93"/>
      <c r="D65" s="94" t="s">
        <v>93</v>
      </c>
      <c r="E65" s="95"/>
      <c r="F65" s="95"/>
      <c r="G65" s="95"/>
      <c r="H65" s="95"/>
      <c r="I65" s="95"/>
      <c r="J65" s="96">
        <f>J278</f>
        <v>0</v>
      </c>
      <c r="L65" s="93"/>
    </row>
    <row r="66" spans="2:12" s="9" customFormat="1" ht="19.899999999999999" customHeight="1">
      <c r="B66" s="97"/>
      <c r="D66" s="98" t="s">
        <v>94</v>
      </c>
      <c r="E66" s="99"/>
      <c r="F66" s="99"/>
      <c r="G66" s="99"/>
      <c r="H66" s="99"/>
      <c r="I66" s="99"/>
      <c r="J66" s="100">
        <f>J279</f>
        <v>0</v>
      </c>
      <c r="L66" s="97"/>
    </row>
    <row r="67" spans="2:12" s="9" customFormat="1" ht="19.899999999999999" customHeight="1">
      <c r="B67" s="97"/>
      <c r="D67" s="98" t="s">
        <v>95</v>
      </c>
      <c r="E67" s="99"/>
      <c r="F67" s="99"/>
      <c r="G67" s="99"/>
      <c r="H67" s="99"/>
      <c r="I67" s="99"/>
      <c r="J67" s="100">
        <f>J282</f>
        <v>0</v>
      </c>
      <c r="L67" s="97"/>
    </row>
    <row r="68" spans="2:12" s="9" customFormat="1" ht="19.899999999999999" customHeight="1">
      <c r="B68" s="97"/>
      <c r="D68" s="98" t="s">
        <v>96</v>
      </c>
      <c r="E68" s="99"/>
      <c r="F68" s="99"/>
      <c r="G68" s="99"/>
      <c r="H68" s="99"/>
      <c r="I68" s="99"/>
      <c r="J68" s="100">
        <f>J287</f>
        <v>0</v>
      </c>
      <c r="L68" s="97"/>
    </row>
    <row r="69" spans="2:12" s="9" customFormat="1" ht="19.899999999999999" customHeight="1">
      <c r="B69" s="97"/>
      <c r="D69" s="98" t="s">
        <v>97</v>
      </c>
      <c r="E69" s="99"/>
      <c r="F69" s="99"/>
      <c r="G69" s="99"/>
      <c r="H69" s="99"/>
      <c r="I69" s="99"/>
      <c r="J69" s="100">
        <f>J294</f>
        <v>0</v>
      </c>
      <c r="L69" s="97"/>
    </row>
    <row r="70" spans="2:12" s="1" customFormat="1" ht="21.75" customHeight="1">
      <c r="B70" s="31"/>
      <c r="L70" s="31"/>
    </row>
    <row r="71" spans="2:12" s="1" customFormat="1" ht="6.95" customHeight="1"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31"/>
    </row>
    <row r="75" spans="2:12" s="1" customFormat="1" ht="6.95" customHeight="1"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31"/>
    </row>
    <row r="76" spans="2:12" s="1" customFormat="1" ht="24.95" customHeight="1">
      <c r="B76" s="31"/>
      <c r="C76" s="20" t="s">
        <v>98</v>
      </c>
      <c r="L76" s="31"/>
    </row>
    <row r="77" spans="2:12" s="1" customFormat="1" ht="6.95" customHeight="1">
      <c r="B77" s="31"/>
      <c r="L77" s="31"/>
    </row>
    <row r="78" spans="2:12" s="1" customFormat="1" ht="12" customHeight="1">
      <c r="B78" s="31"/>
      <c r="C78" s="26" t="s">
        <v>17</v>
      </c>
      <c r="L78" s="31"/>
    </row>
    <row r="79" spans="2:12" s="1" customFormat="1" ht="16.5" customHeight="1">
      <c r="B79" s="31"/>
      <c r="E79" s="272" t="str">
        <f>E7</f>
        <v>Gravitační a tlaková kanalizace</v>
      </c>
      <c r="F79" s="291"/>
      <c r="G79" s="291"/>
      <c r="H79" s="291"/>
      <c r="L79" s="31"/>
    </row>
    <row r="80" spans="2:12" s="1" customFormat="1" ht="6.95" customHeight="1">
      <c r="B80" s="31"/>
      <c r="L80" s="31"/>
    </row>
    <row r="81" spans="2:65" s="1" customFormat="1" ht="12" customHeight="1">
      <c r="B81" s="31"/>
      <c r="C81" s="26" t="s">
        <v>21</v>
      </c>
      <c r="F81" s="24" t="str">
        <f>F10</f>
        <v>DD Radkov - Dubová</v>
      </c>
      <c r="I81" s="26" t="s">
        <v>23</v>
      </c>
      <c r="J81" s="48" t="str">
        <f>IF(J10="","",J10)</f>
        <v/>
      </c>
      <c r="L81" s="31"/>
    </row>
    <row r="82" spans="2:65" s="1" customFormat="1" ht="6.95" customHeight="1">
      <c r="B82" s="31"/>
      <c r="L82" s="31"/>
    </row>
    <row r="83" spans="2:65" s="1" customFormat="1" ht="15.2" customHeight="1">
      <c r="B83" s="31"/>
      <c r="C83" s="26" t="s">
        <v>24</v>
      </c>
      <c r="F83" s="24" t="str">
        <f>E13</f>
        <v>Dětský domov a Školní jídelna, Radkov - Dubová 141</v>
      </c>
      <c r="I83" s="26" t="s">
        <v>31</v>
      </c>
      <c r="J83" s="29" t="str">
        <f>E19</f>
        <v>Michal Pavelek</v>
      </c>
      <c r="L83" s="31"/>
    </row>
    <row r="84" spans="2:65" s="1" customFormat="1" ht="15.2" customHeight="1">
      <c r="B84" s="31"/>
      <c r="C84" s="26" t="s">
        <v>29</v>
      </c>
      <c r="F84" s="24" t="str">
        <f>IF(E16="","",E16)</f>
        <v>Vyplň údaj</v>
      </c>
      <c r="I84" s="26" t="s">
        <v>35</v>
      </c>
      <c r="J84" s="29" t="str">
        <f>E22</f>
        <v>Michal Pavelek</v>
      </c>
      <c r="L84" s="31"/>
    </row>
    <row r="85" spans="2:65" s="1" customFormat="1" ht="10.35" customHeight="1">
      <c r="B85" s="31"/>
      <c r="L85" s="31"/>
    </row>
    <row r="86" spans="2:65" s="10" customFormat="1" ht="29.25" customHeight="1">
      <c r="B86" s="101"/>
      <c r="C86" s="102" t="s">
        <v>99</v>
      </c>
      <c r="D86" s="103" t="s">
        <v>57</v>
      </c>
      <c r="E86" s="103" t="s">
        <v>53</v>
      </c>
      <c r="F86" s="103" t="s">
        <v>54</v>
      </c>
      <c r="G86" s="103" t="s">
        <v>100</v>
      </c>
      <c r="H86" s="103" t="s">
        <v>101</v>
      </c>
      <c r="I86" s="103" t="s">
        <v>102</v>
      </c>
      <c r="J86" s="103" t="s">
        <v>82</v>
      </c>
      <c r="K86" s="104" t="s">
        <v>103</v>
      </c>
      <c r="L86" s="101"/>
      <c r="M86" s="55" t="s">
        <v>3</v>
      </c>
      <c r="N86" s="56" t="s">
        <v>42</v>
      </c>
      <c r="O86" s="56" t="s">
        <v>104</v>
      </c>
      <c r="P86" s="56" t="s">
        <v>105</v>
      </c>
      <c r="Q86" s="56" t="s">
        <v>106</v>
      </c>
      <c r="R86" s="56" t="s">
        <v>107</v>
      </c>
      <c r="S86" s="56" t="s">
        <v>108</v>
      </c>
      <c r="T86" s="57" t="s">
        <v>109</v>
      </c>
    </row>
    <row r="87" spans="2:65" s="1" customFormat="1" ht="22.9" customHeight="1">
      <c r="B87" s="31"/>
      <c r="C87" s="60" t="s">
        <v>110</v>
      </c>
      <c r="J87" s="105">
        <f>BK87</f>
        <v>0</v>
      </c>
      <c r="L87" s="31"/>
      <c r="M87" s="58"/>
      <c r="N87" s="49"/>
      <c r="O87" s="49"/>
      <c r="P87" s="106">
        <f>P88+P265+P278</f>
        <v>0</v>
      </c>
      <c r="Q87" s="49"/>
      <c r="R87" s="106">
        <f>R88+R265+R278</f>
        <v>95.192878232000012</v>
      </c>
      <c r="S87" s="49"/>
      <c r="T87" s="107">
        <f>T88+T265+T278</f>
        <v>79.486000000000004</v>
      </c>
      <c r="AT87" s="16" t="s">
        <v>71</v>
      </c>
      <c r="AU87" s="16" t="s">
        <v>83</v>
      </c>
      <c r="BK87" s="108">
        <f>BK88+BK265+BK278</f>
        <v>0</v>
      </c>
    </row>
    <row r="88" spans="2:65" s="11" customFormat="1" ht="25.9" customHeight="1">
      <c r="B88" s="109"/>
      <c r="D88" s="110" t="s">
        <v>71</v>
      </c>
      <c r="E88" s="111" t="s">
        <v>111</v>
      </c>
      <c r="F88" s="111" t="s">
        <v>112</v>
      </c>
      <c r="I88" s="112"/>
      <c r="J88" s="113">
        <f>BK88</f>
        <v>0</v>
      </c>
      <c r="L88" s="109"/>
      <c r="M88" s="114"/>
      <c r="P88" s="115">
        <f>P89+P154+P162+P168+P174+P249+P256</f>
        <v>0</v>
      </c>
      <c r="R88" s="115">
        <f>R89+R154+R162+R168+R174+R249+R256</f>
        <v>95.192878232000012</v>
      </c>
      <c r="T88" s="116">
        <f>T89+T154+T162+T168+T174+T249+T256</f>
        <v>79.486000000000004</v>
      </c>
      <c r="AR88" s="110" t="s">
        <v>77</v>
      </c>
      <c r="AT88" s="117" t="s">
        <v>71</v>
      </c>
      <c r="AU88" s="117" t="s">
        <v>72</v>
      </c>
      <c r="AY88" s="110" t="s">
        <v>113</v>
      </c>
      <c r="BK88" s="118">
        <f>BK89+BK154+BK162+BK168+BK174+BK249+BK256</f>
        <v>0</v>
      </c>
    </row>
    <row r="89" spans="2:65" s="11" customFormat="1" ht="22.9" customHeight="1">
      <c r="B89" s="109"/>
      <c r="D89" s="110" t="s">
        <v>71</v>
      </c>
      <c r="E89" s="119" t="s">
        <v>77</v>
      </c>
      <c r="F89" s="119" t="s">
        <v>114</v>
      </c>
      <c r="I89" s="112"/>
      <c r="J89" s="120">
        <f>BK89</f>
        <v>0</v>
      </c>
      <c r="L89" s="109"/>
      <c r="M89" s="114"/>
      <c r="P89" s="115">
        <f>SUM(P90:P153)</f>
        <v>0</v>
      </c>
      <c r="R89" s="115">
        <f>SUM(R90:R153)</f>
        <v>72.810741256</v>
      </c>
      <c r="T89" s="116">
        <f>SUM(T90:T153)</f>
        <v>28.55</v>
      </c>
      <c r="AR89" s="110" t="s">
        <v>77</v>
      </c>
      <c r="AT89" s="117" t="s">
        <v>71</v>
      </c>
      <c r="AU89" s="117" t="s">
        <v>77</v>
      </c>
      <c r="AY89" s="110" t="s">
        <v>113</v>
      </c>
      <c r="BK89" s="118">
        <f>SUM(BK90:BK153)</f>
        <v>0</v>
      </c>
    </row>
    <row r="90" spans="2:65" s="1" customFormat="1" ht="44.25" customHeight="1">
      <c r="B90" s="121"/>
      <c r="C90" s="122" t="s">
        <v>77</v>
      </c>
      <c r="D90" s="122" t="s">
        <v>115</v>
      </c>
      <c r="E90" s="123" t="s">
        <v>116</v>
      </c>
      <c r="F90" s="124" t="s">
        <v>117</v>
      </c>
      <c r="G90" s="125" t="s">
        <v>118</v>
      </c>
      <c r="H90" s="126">
        <v>50</v>
      </c>
      <c r="I90" s="127"/>
      <c r="J90" s="128">
        <f>ROUND(I90*H90,2)</f>
        <v>0</v>
      </c>
      <c r="K90" s="124" t="s">
        <v>119</v>
      </c>
      <c r="L90" s="31"/>
      <c r="M90" s="129" t="s">
        <v>3</v>
      </c>
      <c r="N90" s="130" t="s">
        <v>44</v>
      </c>
      <c r="P90" s="131">
        <f>O90*H90</f>
        <v>0</v>
      </c>
      <c r="Q90" s="131">
        <v>0</v>
      </c>
      <c r="R90" s="131">
        <f>Q90*H90</f>
        <v>0</v>
      </c>
      <c r="S90" s="131">
        <v>0.255</v>
      </c>
      <c r="T90" s="132">
        <f>S90*H90</f>
        <v>12.75</v>
      </c>
      <c r="AR90" s="133" t="s">
        <v>120</v>
      </c>
      <c r="AT90" s="133" t="s">
        <v>115</v>
      </c>
      <c r="AU90" s="133" t="s">
        <v>121</v>
      </c>
      <c r="AY90" s="16" t="s">
        <v>113</v>
      </c>
      <c r="BE90" s="134">
        <f>IF(N90="základní",J90,0)</f>
        <v>0</v>
      </c>
      <c r="BF90" s="134">
        <f>IF(N90="snížená",J90,0)</f>
        <v>0</v>
      </c>
      <c r="BG90" s="134">
        <f>IF(N90="zákl. přenesená",J90,0)</f>
        <v>0</v>
      </c>
      <c r="BH90" s="134">
        <f>IF(N90="sníž. přenesená",J90,0)</f>
        <v>0</v>
      </c>
      <c r="BI90" s="134">
        <f>IF(N90="nulová",J90,0)</f>
        <v>0</v>
      </c>
      <c r="BJ90" s="16" t="s">
        <v>121</v>
      </c>
      <c r="BK90" s="134">
        <f>ROUND(I90*H90,2)</f>
        <v>0</v>
      </c>
      <c r="BL90" s="16" t="s">
        <v>120</v>
      </c>
      <c r="BM90" s="133" t="s">
        <v>122</v>
      </c>
    </row>
    <row r="91" spans="2:65" s="1" customFormat="1" ht="11.25">
      <c r="B91" s="31"/>
      <c r="D91" s="135" t="s">
        <v>123</v>
      </c>
      <c r="F91" s="136" t="s">
        <v>124</v>
      </c>
      <c r="I91" s="137"/>
      <c r="L91" s="31"/>
      <c r="M91" s="138"/>
      <c r="T91" s="52"/>
      <c r="AT91" s="16" t="s">
        <v>123</v>
      </c>
      <c r="AU91" s="16" t="s">
        <v>121</v>
      </c>
    </row>
    <row r="92" spans="2:65" s="1" customFormat="1" ht="37.9" customHeight="1">
      <c r="B92" s="121"/>
      <c r="C92" s="122" t="s">
        <v>121</v>
      </c>
      <c r="D92" s="122" t="s">
        <v>115</v>
      </c>
      <c r="E92" s="123" t="s">
        <v>125</v>
      </c>
      <c r="F92" s="124" t="s">
        <v>126</v>
      </c>
      <c r="G92" s="125" t="s">
        <v>118</v>
      </c>
      <c r="H92" s="126">
        <v>50</v>
      </c>
      <c r="I92" s="127"/>
      <c r="J92" s="128">
        <f>ROUND(I92*H92,2)</f>
        <v>0</v>
      </c>
      <c r="K92" s="124" t="s">
        <v>119</v>
      </c>
      <c r="L92" s="31"/>
      <c r="M92" s="129" t="s">
        <v>3</v>
      </c>
      <c r="N92" s="130" t="s">
        <v>44</v>
      </c>
      <c r="P92" s="131">
        <f>O92*H92</f>
        <v>0</v>
      </c>
      <c r="Q92" s="131">
        <v>0</v>
      </c>
      <c r="R92" s="131">
        <f>Q92*H92</f>
        <v>0</v>
      </c>
      <c r="S92" s="131">
        <v>0.316</v>
      </c>
      <c r="T92" s="132">
        <f>S92*H92</f>
        <v>15.8</v>
      </c>
      <c r="AR92" s="133" t="s">
        <v>120</v>
      </c>
      <c r="AT92" s="133" t="s">
        <v>115</v>
      </c>
      <c r="AU92" s="133" t="s">
        <v>121</v>
      </c>
      <c r="AY92" s="16" t="s">
        <v>113</v>
      </c>
      <c r="BE92" s="134">
        <f>IF(N92="základní",J92,0)</f>
        <v>0</v>
      </c>
      <c r="BF92" s="134">
        <f>IF(N92="snížená",J92,0)</f>
        <v>0</v>
      </c>
      <c r="BG92" s="134">
        <f>IF(N92="zákl. přenesená",J92,0)</f>
        <v>0</v>
      </c>
      <c r="BH92" s="134">
        <f>IF(N92="sníž. přenesená",J92,0)</f>
        <v>0</v>
      </c>
      <c r="BI92" s="134">
        <f>IF(N92="nulová",J92,0)</f>
        <v>0</v>
      </c>
      <c r="BJ92" s="16" t="s">
        <v>121</v>
      </c>
      <c r="BK92" s="134">
        <f>ROUND(I92*H92,2)</f>
        <v>0</v>
      </c>
      <c r="BL92" s="16" t="s">
        <v>120</v>
      </c>
      <c r="BM92" s="133" t="s">
        <v>127</v>
      </c>
    </row>
    <row r="93" spans="2:65" s="1" customFormat="1" ht="11.25">
      <c r="B93" s="31"/>
      <c r="D93" s="135" t="s">
        <v>123</v>
      </c>
      <c r="F93" s="136" t="s">
        <v>128</v>
      </c>
      <c r="I93" s="137"/>
      <c r="L93" s="31"/>
      <c r="M93" s="138"/>
      <c r="T93" s="52"/>
      <c r="AT93" s="16" t="s">
        <v>123</v>
      </c>
      <c r="AU93" s="16" t="s">
        <v>121</v>
      </c>
    </row>
    <row r="94" spans="2:65" s="1" customFormat="1" ht="16.5" customHeight="1">
      <c r="B94" s="121"/>
      <c r="C94" s="122" t="s">
        <v>129</v>
      </c>
      <c r="D94" s="122" t="s">
        <v>115</v>
      </c>
      <c r="E94" s="123" t="s">
        <v>130</v>
      </c>
      <c r="F94" s="124" t="s">
        <v>131</v>
      </c>
      <c r="G94" s="125" t="s">
        <v>132</v>
      </c>
      <c r="H94" s="126">
        <v>84</v>
      </c>
      <c r="I94" s="127"/>
      <c r="J94" s="128">
        <f>ROUND(I94*H94,2)</f>
        <v>0</v>
      </c>
      <c r="K94" s="124" t="s">
        <v>119</v>
      </c>
      <c r="L94" s="31"/>
      <c r="M94" s="129" t="s">
        <v>3</v>
      </c>
      <c r="N94" s="130" t="s">
        <v>44</v>
      </c>
      <c r="P94" s="131">
        <f>O94*H94</f>
        <v>0</v>
      </c>
      <c r="Q94" s="131">
        <v>3.2634E-5</v>
      </c>
      <c r="R94" s="131">
        <f>Q94*H94</f>
        <v>2.7412560000000001E-3</v>
      </c>
      <c r="S94" s="131">
        <v>0</v>
      </c>
      <c r="T94" s="132">
        <f>S94*H94</f>
        <v>0</v>
      </c>
      <c r="AR94" s="133" t="s">
        <v>120</v>
      </c>
      <c r="AT94" s="133" t="s">
        <v>115</v>
      </c>
      <c r="AU94" s="133" t="s">
        <v>121</v>
      </c>
      <c r="AY94" s="16" t="s">
        <v>113</v>
      </c>
      <c r="BE94" s="134">
        <f>IF(N94="základní",J94,0)</f>
        <v>0</v>
      </c>
      <c r="BF94" s="134">
        <f>IF(N94="snížená",J94,0)</f>
        <v>0</v>
      </c>
      <c r="BG94" s="134">
        <f>IF(N94="zákl. přenesená",J94,0)</f>
        <v>0</v>
      </c>
      <c r="BH94" s="134">
        <f>IF(N94="sníž. přenesená",J94,0)</f>
        <v>0</v>
      </c>
      <c r="BI94" s="134">
        <f>IF(N94="nulová",J94,0)</f>
        <v>0</v>
      </c>
      <c r="BJ94" s="16" t="s">
        <v>121</v>
      </c>
      <c r="BK94" s="134">
        <f>ROUND(I94*H94,2)</f>
        <v>0</v>
      </c>
      <c r="BL94" s="16" t="s">
        <v>120</v>
      </c>
      <c r="BM94" s="133" t="s">
        <v>133</v>
      </c>
    </row>
    <row r="95" spans="2:65" s="1" customFormat="1" ht="11.25">
      <c r="B95" s="31"/>
      <c r="D95" s="135" t="s">
        <v>123</v>
      </c>
      <c r="F95" s="136" t="s">
        <v>134</v>
      </c>
      <c r="I95" s="137"/>
      <c r="L95" s="31"/>
      <c r="M95" s="138"/>
      <c r="T95" s="52"/>
      <c r="AT95" s="16" t="s">
        <v>123</v>
      </c>
      <c r="AU95" s="16" t="s">
        <v>121</v>
      </c>
    </row>
    <row r="96" spans="2:65" s="12" customFormat="1" ht="11.25">
      <c r="B96" s="139"/>
      <c r="D96" s="140" t="s">
        <v>135</v>
      </c>
      <c r="E96" s="141" t="s">
        <v>3</v>
      </c>
      <c r="F96" s="142" t="s">
        <v>136</v>
      </c>
      <c r="H96" s="143">
        <v>84</v>
      </c>
      <c r="I96" s="144"/>
      <c r="L96" s="139"/>
      <c r="M96" s="145"/>
      <c r="T96" s="146"/>
      <c r="AT96" s="141" t="s">
        <v>135</v>
      </c>
      <c r="AU96" s="141" t="s">
        <v>121</v>
      </c>
      <c r="AV96" s="12" t="s">
        <v>121</v>
      </c>
      <c r="AW96" s="12" t="s">
        <v>34</v>
      </c>
      <c r="AX96" s="12" t="s">
        <v>72</v>
      </c>
      <c r="AY96" s="141" t="s">
        <v>113</v>
      </c>
    </row>
    <row r="97" spans="2:65" s="13" customFormat="1" ht="11.25">
      <c r="B97" s="147"/>
      <c r="D97" s="140" t="s">
        <v>135</v>
      </c>
      <c r="E97" s="148" t="s">
        <v>3</v>
      </c>
      <c r="F97" s="149" t="s">
        <v>137</v>
      </c>
      <c r="H97" s="150">
        <v>84</v>
      </c>
      <c r="I97" s="151"/>
      <c r="L97" s="147"/>
      <c r="M97" s="152"/>
      <c r="T97" s="153"/>
      <c r="AT97" s="148" t="s">
        <v>135</v>
      </c>
      <c r="AU97" s="148" t="s">
        <v>121</v>
      </c>
      <c r="AV97" s="13" t="s">
        <v>120</v>
      </c>
      <c r="AW97" s="13" t="s">
        <v>34</v>
      </c>
      <c r="AX97" s="13" t="s">
        <v>77</v>
      </c>
      <c r="AY97" s="148" t="s">
        <v>113</v>
      </c>
    </row>
    <row r="98" spans="2:65" s="1" customFormat="1" ht="24.2" customHeight="1">
      <c r="B98" s="121"/>
      <c r="C98" s="122" t="s">
        <v>120</v>
      </c>
      <c r="D98" s="122" t="s">
        <v>115</v>
      </c>
      <c r="E98" s="123" t="s">
        <v>138</v>
      </c>
      <c r="F98" s="124" t="s">
        <v>139</v>
      </c>
      <c r="G98" s="125" t="s">
        <v>140</v>
      </c>
      <c r="H98" s="126">
        <v>46.176000000000002</v>
      </c>
      <c r="I98" s="127"/>
      <c r="J98" s="128">
        <f>ROUND(I98*H98,2)</f>
        <v>0</v>
      </c>
      <c r="K98" s="124" t="s">
        <v>119</v>
      </c>
      <c r="L98" s="31"/>
      <c r="M98" s="129" t="s">
        <v>3</v>
      </c>
      <c r="N98" s="130" t="s">
        <v>44</v>
      </c>
      <c r="P98" s="131">
        <f>O98*H98</f>
        <v>0</v>
      </c>
      <c r="Q98" s="131">
        <v>0</v>
      </c>
      <c r="R98" s="131">
        <f>Q98*H98</f>
        <v>0</v>
      </c>
      <c r="S98" s="131">
        <v>0</v>
      </c>
      <c r="T98" s="132">
        <f>S98*H98</f>
        <v>0</v>
      </c>
      <c r="AR98" s="133" t="s">
        <v>120</v>
      </c>
      <c r="AT98" s="133" t="s">
        <v>115</v>
      </c>
      <c r="AU98" s="133" t="s">
        <v>121</v>
      </c>
      <c r="AY98" s="16" t="s">
        <v>113</v>
      </c>
      <c r="BE98" s="134">
        <f>IF(N98="základní",J98,0)</f>
        <v>0</v>
      </c>
      <c r="BF98" s="134">
        <f>IF(N98="snížená",J98,0)</f>
        <v>0</v>
      </c>
      <c r="BG98" s="134">
        <f>IF(N98="zákl. přenesená",J98,0)</f>
        <v>0</v>
      </c>
      <c r="BH98" s="134">
        <f>IF(N98="sníž. přenesená",J98,0)</f>
        <v>0</v>
      </c>
      <c r="BI98" s="134">
        <f>IF(N98="nulová",J98,0)</f>
        <v>0</v>
      </c>
      <c r="BJ98" s="16" t="s">
        <v>121</v>
      </c>
      <c r="BK98" s="134">
        <f>ROUND(I98*H98,2)</f>
        <v>0</v>
      </c>
      <c r="BL98" s="16" t="s">
        <v>120</v>
      </c>
      <c r="BM98" s="133" t="s">
        <v>141</v>
      </c>
    </row>
    <row r="99" spans="2:65" s="1" customFormat="1" ht="11.25">
      <c r="B99" s="31"/>
      <c r="D99" s="135" t="s">
        <v>123</v>
      </c>
      <c r="F99" s="136" t="s">
        <v>142</v>
      </c>
      <c r="I99" s="137"/>
      <c r="L99" s="31"/>
      <c r="M99" s="138"/>
      <c r="T99" s="52"/>
      <c r="AT99" s="16" t="s">
        <v>123</v>
      </c>
      <c r="AU99" s="16" t="s">
        <v>121</v>
      </c>
    </row>
    <row r="100" spans="2:65" s="12" customFormat="1" ht="11.25">
      <c r="B100" s="139"/>
      <c r="D100" s="140" t="s">
        <v>135</v>
      </c>
      <c r="E100" s="141" t="s">
        <v>3</v>
      </c>
      <c r="F100" s="142" t="s">
        <v>143</v>
      </c>
      <c r="H100" s="143">
        <v>46.176000000000002</v>
      </c>
      <c r="I100" s="144"/>
      <c r="L100" s="139"/>
      <c r="M100" s="145"/>
      <c r="T100" s="146"/>
      <c r="AT100" s="141" t="s">
        <v>135</v>
      </c>
      <c r="AU100" s="141" t="s">
        <v>121</v>
      </c>
      <c r="AV100" s="12" t="s">
        <v>121</v>
      </c>
      <c r="AW100" s="12" t="s">
        <v>34</v>
      </c>
      <c r="AX100" s="12" t="s">
        <v>72</v>
      </c>
      <c r="AY100" s="141" t="s">
        <v>113</v>
      </c>
    </row>
    <row r="101" spans="2:65" s="13" customFormat="1" ht="11.25">
      <c r="B101" s="147"/>
      <c r="D101" s="140" t="s">
        <v>135</v>
      </c>
      <c r="E101" s="148" t="s">
        <v>3</v>
      </c>
      <c r="F101" s="149" t="s">
        <v>137</v>
      </c>
      <c r="H101" s="150">
        <v>46.176000000000002</v>
      </c>
      <c r="I101" s="151"/>
      <c r="L101" s="147"/>
      <c r="M101" s="152"/>
      <c r="T101" s="153"/>
      <c r="AT101" s="148" t="s">
        <v>135</v>
      </c>
      <c r="AU101" s="148" t="s">
        <v>121</v>
      </c>
      <c r="AV101" s="13" t="s">
        <v>120</v>
      </c>
      <c r="AW101" s="13" t="s">
        <v>34</v>
      </c>
      <c r="AX101" s="13" t="s">
        <v>77</v>
      </c>
      <c r="AY101" s="148" t="s">
        <v>113</v>
      </c>
    </row>
    <row r="102" spans="2:65" s="1" customFormat="1" ht="24.2" customHeight="1">
      <c r="B102" s="121"/>
      <c r="C102" s="122" t="s">
        <v>144</v>
      </c>
      <c r="D102" s="122" t="s">
        <v>115</v>
      </c>
      <c r="E102" s="123" t="s">
        <v>145</v>
      </c>
      <c r="F102" s="124" t="s">
        <v>146</v>
      </c>
      <c r="G102" s="125" t="s">
        <v>140</v>
      </c>
      <c r="H102" s="126">
        <v>89.25</v>
      </c>
      <c r="I102" s="127"/>
      <c r="J102" s="128">
        <f>ROUND(I102*H102,2)</f>
        <v>0</v>
      </c>
      <c r="K102" s="124" t="s">
        <v>119</v>
      </c>
      <c r="L102" s="31"/>
      <c r="M102" s="129" t="s">
        <v>3</v>
      </c>
      <c r="N102" s="130" t="s">
        <v>44</v>
      </c>
      <c r="P102" s="131">
        <f>O102*H102</f>
        <v>0</v>
      </c>
      <c r="Q102" s="131">
        <v>0</v>
      </c>
      <c r="R102" s="131">
        <f>Q102*H102</f>
        <v>0</v>
      </c>
      <c r="S102" s="131">
        <v>0</v>
      </c>
      <c r="T102" s="132">
        <f>S102*H102</f>
        <v>0</v>
      </c>
      <c r="AR102" s="133" t="s">
        <v>120</v>
      </c>
      <c r="AT102" s="133" t="s">
        <v>115</v>
      </c>
      <c r="AU102" s="133" t="s">
        <v>121</v>
      </c>
      <c r="AY102" s="16" t="s">
        <v>113</v>
      </c>
      <c r="BE102" s="134">
        <f>IF(N102="základní",J102,0)</f>
        <v>0</v>
      </c>
      <c r="BF102" s="134">
        <f>IF(N102="snížená",J102,0)</f>
        <v>0</v>
      </c>
      <c r="BG102" s="134">
        <f>IF(N102="zákl. přenesená",J102,0)</f>
        <v>0</v>
      </c>
      <c r="BH102" s="134">
        <f>IF(N102="sníž. přenesená",J102,0)</f>
        <v>0</v>
      </c>
      <c r="BI102" s="134">
        <f>IF(N102="nulová",J102,0)</f>
        <v>0</v>
      </c>
      <c r="BJ102" s="16" t="s">
        <v>121</v>
      </c>
      <c r="BK102" s="134">
        <f>ROUND(I102*H102,2)</f>
        <v>0</v>
      </c>
      <c r="BL102" s="16" t="s">
        <v>120</v>
      </c>
      <c r="BM102" s="133" t="s">
        <v>147</v>
      </c>
    </row>
    <row r="103" spans="2:65" s="1" customFormat="1" ht="11.25">
      <c r="B103" s="31"/>
      <c r="D103" s="135" t="s">
        <v>123</v>
      </c>
      <c r="F103" s="136" t="s">
        <v>148</v>
      </c>
      <c r="I103" s="137"/>
      <c r="L103" s="31"/>
      <c r="M103" s="138"/>
      <c r="T103" s="52"/>
      <c r="AT103" s="16" t="s">
        <v>123</v>
      </c>
      <c r="AU103" s="16" t="s">
        <v>121</v>
      </c>
    </row>
    <row r="104" spans="2:65" s="12" customFormat="1" ht="11.25">
      <c r="B104" s="139"/>
      <c r="D104" s="140" t="s">
        <v>135</v>
      </c>
      <c r="E104" s="141" t="s">
        <v>3</v>
      </c>
      <c r="F104" s="142" t="s">
        <v>149</v>
      </c>
      <c r="H104" s="143">
        <v>89.25</v>
      </c>
      <c r="I104" s="144"/>
      <c r="L104" s="139"/>
      <c r="M104" s="145"/>
      <c r="T104" s="146"/>
      <c r="AT104" s="141" t="s">
        <v>135</v>
      </c>
      <c r="AU104" s="141" t="s">
        <v>121</v>
      </c>
      <c r="AV104" s="12" t="s">
        <v>121</v>
      </c>
      <c r="AW104" s="12" t="s">
        <v>34</v>
      </c>
      <c r="AX104" s="12" t="s">
        <v>72</v>
      </c>
      <c r="AY104" s="141" t="s">
        <v>113</v>
      </c>
    </row>
    <row r="105" spans="2:65" s="13" customFormat="1" ht="11.25">
      <c r="B105" s="147"/>
      <c r="D105" s="140" t="s">
        <v>135</v>
      </c>
      <c r="E105" s="148" t="s">
        <v>3</v>
      </c>
      <c r="F105" s="149" t="s">
        <v>137</v>
      </c>
      <c r="H105" s="150">
        <v>89.25</v>
      </c>
      <c r="I105" s="151"/>
      <c r="L105" s="147"/>
      <c r="M105" s="152"/>
      <c r="T105" s="153"/>
      <c r="AT105" s="148" t="s">
        <v>135</v>
      </c>
      <c r="AU105" s="148" t="s">
        <v>121</v>
      </c>
      <c r="AV105" s="13" t="s">
        <v>120</v>
      </c>
      <c r="AW105" s="13" t="s">
        <v>34</v>
      </c>
      <c r="AX105" s="13" t="s">
        <v>77</v>
      </c>
      <c r="AY105" s="148" t="s">
        <v>113</v>
      </c>
    </row>
    <row r="106" spans="2:65" s="1" customFormat="1" ht="24.2" customHeight="1">
      <c r="B106" s="121"/>
      <c r="C106" s="122" t="s">
        <v>150</v>
      </c>
      <c r="D106" s="122" t="s">
        <v>115</v>
      </c>
      <c r="E106" s="123" t="s">
        <v>151</v>
      </c>
      <c r="F106" s="124" t="s">
        <v>152</v>
      </c>
      <c r="G106" s="125" t="s">
        <v>153</v>
      </c>
      <c r="H106" s="126">
        <v>20</v>
      </c>
      <c r="I106" s="127"/>
      <c r="J106" s="128">
        <f>ROUND(I106*H106,2)</f>
        <v>0</v>
      </c>
      <c r="K106" s="124" t="s">
        <v>119</v>
      </c>
      <c r="L106" s="31"/>
      <c r="M106" s="129" t="s">
        <v>3</v>
      </c>
      <c r="N106" s="130" t="s">
        <v>44</v>
      </c>
      <c r="P106" s="131">
        <f>O106*H106</f>
        <v>0</v>
      </c>
      <c r="Q106" s="131">
        <v>1.8E-3</v>
      </c>
      <c r="R106" s="131">
        <f>Q106*H106</f>
        <v>3.5999999999999997E-2</v>
      </c>
      <c r="S106" s="131">
        <v>0</v>
      </c>
      <c r="T106" s="132">
        <f>S106*H106</f>
        <v>0</v>
      </c>
      <c r="AR106" s="133" t="s">
        <v>120</v>
      </c>
      <c r="AT106" s="133" t="s">
        <v>115</v>
      </c>
      <c r="AU106" s="133" t="s">
        <v>121</v>
      </c>
      <c r="AY106" s="16" t="s">
        <v>113</v>
      </c>
      <c r="BE106" s="134">
        <f>IF(N106="základní",J106,0)</f>
        <v>0</v>
      </c>
      <c r="BF106" s="134">
        <f>IF(N106="snížená",J106,0)</f>
        <v>0</v>
      </c>
      <c r="BG106" s="134">
        <f>IF(N106="zákl. přenesená",J106,0)</f>
        <v>0</v>
      </c>
      <c r="BH106" s="134">
        <f>IF(N106="sníž. přenesená",J106,0)</f>
        <v>0</v>
      </c>
      <c r="BI106" s="134">
        <f>IF(N106="nulová",J106,0)</f>
        <v>0</v>
      </c>
      <c r="BJ106" s="16" t="s">
        <v>121</v>
      </c>
      <c r="BK106" s="134">
        <f>ROUND(I106*H106,2)</f>
        <v>0</v>
      </c>
      <c r="BL106" s="16" t="s">
        <v>120</v>
      </c>
      <c r="BM106" s="133" t="s">
        <v>154</v>
      </c>
    </row>
    <row r="107" spans="2:65" s="1" customFormat="1" ht="11.25">
      <c r="B107" s="31"/>
      <c r="D107" s="135" t="s">
        <v>123</v>
      </c>
      <c r="F107" s="136" t="s">
        <v>155</v>
      </c>
      <c r="I107" s="137"/>
      <c r="L107" s="31"/>
      <c r="M107" s="138"/>
      <c r="T107" s="52"/>
      <c r="AT107" s="16" t="s">
        <v>123</v>
      </c>
      <c r="AU107" s="16" t="s">
        <v>121</v>
      </c>
    </row>
    <row r="108" spans="2:65" s="1" customFormat="1" ht="37.9" customHeight="1">
      <c r="B108" s="121"/>
      <c r="C108" s="122" t="s">
        <v>156</v>
      </c>
      <c r="D108" s="122" t="s">
        <v>115</v>
      </c>
      <c r="E108" s="123" t="s">
        <v>157</v>
      </c>
      <c r="F108" s="124" t="s">
        <v>158</v>
      </c>
      <c r="G108" s="125" t="s">
        <v>140</v>
      </c>
      <c r="H108" s="126">
        <v>86.87</v>
      </c>
      <c r="I108" s="127"/>
      <c r="J108" s="128">
        <f>ROUND(I108*H108,2)</f>
        <v>0</v>
      </c>
      <c r="K108" s="124" t="s">
        <v>119</v>
      </c>
      <c r="L108" s="31"/>
      <c r="M108" s="129" t="s">
        <v>3</v>
      </c>
      <c r="N108" s="130" t="s">
        <v>44</v>
      </c>
      <c r="P108" s="131">
        <f>O108*H108</f>
        <v>0</v>
      </c>
      <c r="Q108" s="131">
        <v>0</v>
      </c>
      <c r="R108" s="131">
        <f>Q108*H108</f>
        <v>0</v>
      </c>
      <c r="S108" s="131">
        <v>0</v>
      </c>
      <c r="T108" s="132">
        <f>S108*H108</f>
        <v>0</v>
      </c>
      <c r="AR108" s="133" t="s">
        <v>120</v>
      </c>
      <c r="AT108" s="133" t="s">
        <v>115</v>
      </c>
      <c r="AU108" s="133" t="s">
        <v>121</v>
      </c>
      <c r="AY108" s="16" t="s">
        <v>113</v>
      </c>
      <c r="BE108" s="134">
        <f>IF(N108="základní",J108,0)</f>
        <v>0</v>
      </c>
      <c r="BF108" s="134">
        <f>IF(N108="snížená",J108,0)</f>
        <v>0</v>
      </c>
      <c r="BG108" s="134">
        <f>IF(N108="zákl. přenesená",J108,0)</f>
        <v>0</v>
      </c>
      <c r="BH108" s="134">
        <f>IF(N108="sníž. přenesená",J108,0)</f>
        <v>0</v>
      </c>
      <c r="BI108" s="134">
        <f>IF(N108="nulová",J108,0)</f>
        <v>0</v>
      </c>
      <c r="BJ108" s="16" t="s">
        <v>121</v>
      </c>
      <c r="BK108" s="134">
        <f>ROUND(I108*H108,2)</f>
        <v>0</v>
      </c>
      <c r="BL108" s="16" t="s">
        <v>120</v>
      </c>
      <c r="BM108" s="133" t="s">
        <v>159</v>
      </c>
    </row>
    <row r="109" spans="2:65" s="1" customFormat="1" ht="11.25">
      <c r="B109" s="31"/>
      <c r="D109" s="135" t="s">
        <v>123</v>
      </c>
      <c r="F109" s="136" t="s">
        <v>160</v>
      </c>
      <c r="I109" s="137"/>
      <c r="L109" s="31"/>
      <c r="M109" s="138"/>
      <c r="T109" s="52"/>
      <c r="AT109" s="16" t="s">
        <v>123</v>
      </c>
      <c r="AU109" s="16" t="s">
        <v>121</v>
      </c>
    </row>
    <row r="110" spans="2:65" s="12" customFormat="1" ht="11.25">
      <c r="B110" s="139"/>
      <c r="D110" s="140" t="s">
        <v>135</v>
      </c>
      <c r="E110" s="141" t="s">
        <v>3</v>
      </c>
      <c r="F110" s="142" t="s">
        <v>161</v>
      </c>
      <c r="H110" s="143">
        <v>51.35</v>
      </c>
      <c r="I110" s="144"/>
      <c r="L110" s="139"/>
      <c r="M110" s="145"/>
      <c r="T110" s="146"/>
      <c r="AT110" s="141" t="s">
        <v>135</v>
      </c>
      <c r="AU110" s="141" t="s">
        <v>121</v>
      </c>
      <c r="AV110" s="12" t="s">
        <v>121</v>
      </c>
      <c r="AW110" s="12" t="s">
        <v>34</v>
      </c>
      <c r="AX110" s="12" t="s">
        <v>72</v>
      </c>
      <c r="AY110" s="141" t="s">
        <v>113</v>
      </c>
    </row>
    <row r="111" spans="2:65" s="12" customFormat="1" ht="11.25">
      <c r="B111" s="139"/>
      <c r="D111" s="140" t="s">
        <v>135</v>
      </c>
      <c r="E111" s="141" t="s">
        <v>3</v>
      </c>
      <c r="F111" s="142" t="s">
        <v>162</v>
      </c>
      <c r="H111" s="143">
        <v>35.520000000000003</v>
      </c>
      <c r="I111" s="144"/>
      <c r="L111" s="139"/>
      <c r="M111" s="145"/>
      <c r="T111" s="146"/>
      <c r="AT111" s="141" t="s">
        <v>135</v>
      </c>
      <c r="AU111" s="141" t="s">
        <v>121</v>
      </c>
      <c r="AV111" s="12" t="s">
        <v>121</v>
      </c>
      <c r="AW111" s="12" t="s">
        <v>34</v>
      </c>
      <c r="AX111" s="12" t="s">
        <v>72</v>
      </c>
      <c r="AY111" s="141" t="s">
        <v>113</v>
      </c>
    </row>
    <row r="112" spans="2:65" s="13" customFormat="1" ht="11.25">
      <c r="B112" s="147"/>
      <c r="D112" s="140" t="s">
        <v>135</v>
      </c>
      <c r="E112" s="148" t="s">
        <v>3</v>
      </c>
      <c r="F112" s="149" t="s">
        <v>137</v>
      </c>
      <c r="H112" s="150">
        <v>86.87</v>
      </c>
      <c r="I112" s="151"/>
      <c r="L112" s="147"/>
      <c r="M112" s="152"/>
      <c r="T112" s="153"/>
      <c r="AT112" s="148" t="s">
        <v>135</v>
      </c>
      <c r="AU112" s="148" t="s">
        <v>121</v>
      </c>
      <c r="AV112" s="13" t="s">
        <v>120</v>
      </c>
      <c r="AW112" s="13" t="s">
        <v>34</v>
      </c>
      <c r="AX112" s="13" t="s">
        <v>77</v>
      </c>
      <c r="AY112" s="148" t="s">
        <v>113</v>
      </c>
    </row>
    <row r="113" spans="2:65" s="1" customFormat="1" ht="37.9" customHeight="1">
      <c r="B113" s="121"/>
      <c r="C113" s="122" t="s">
        <v>163</v>
      </c>
      <c r="D113" s="122" t="s">
        <v>115</v>
      </c>
      <c r="E113" s="123" t="s">
        <v>164</v>
      </c>
      <c r="F113" s="124" t="s">
        <v>165</v>
      </c>
      <c r="G113" s="125" t="s">
        <v>140</v>
      </c>
      <c r="H113" s="126">
        <v>86.87</v>
      </c>
      <c r="I113" s="127"/>
      <c r="J113" s="128">
        <f>ROUND(I113*H113,2)</f>
        <v>0</v>
      </c>
      <c r="K113" s="124" t="s">
        <v>119</v>
      </c>
      <c r="L113" s="31"/>
      <c r="M113" s="129" t="s">
        <v>3</v>
      </c>
      <c r="N113" s="130" t="s">
        <v>44</v>
      </c>
      <c r="P113" s="131">
        <f>O113*H113</f>
        <v>0</v>
      </c>
      <c r="Q113" s="131">
        <v>0</v>
      </c>
      <c r="R113" s="131">
        <f>Q113*H113</f>
        <v>0</v>
      </c>
      <c r="S113" s="131">
        <v>0</v>
      </c>
      <c r="T113" s="132">
        <f>S113*H113</f>
        <v>0</v>
      </c>
      <c r="AR113" s="133" t="s">
        <v>120</v>
      </c>
      <c r="AT113" s="133" t="s">
        <v>115</v>
      </c>
      <c r="AU113" s="133" t="s">
        <v>121</v>
      </c>
      <c r="AY113" s="16" t="s">
        <v>113</v>
      </c>
      <c r="BE113" s="134">
        <f>IF(N113="základní",J113,0)</f>
        <v>0</v>
      </c>
      <c r="BF113" s="134">
        <f>IF(N113="snížená",J113,0)</f>
        <v>0</v>
      </c>
      <c r="BG113" s="134">
        <f>IF(N113="zákl. přenesená",J113,0)</f>
        <v>0</v>
      </c>
      <c r="BH113" s="134">
        <f>IF(N113="sníž. přenesená",J113,0)</f>
        <v>0</v>
      </c>
      <c r="BI113" s="134">
        <f>IF(N113="nulová",J113,0)</f>
        <v>0</v>
      </c>
      <c r="BJ113" s="16" t="s">
        <v>121</v>
      </c>
      <c r="BK113" s="134">
        <f>ROUND(I113*H113,2)</f>
        <v>0</v>
      </c>
      <c r="BL113" s="16" t="s">
        <v>120</v>
      </c>
      <c r="BM113" s="133" t="s">
        <v>166</v>
      </c>
    </row>
    <row r="114" spans="2:65" s="1" customFormat="1" ht="11.25">
      <c r="B114" s="31"/>
      <c r="D114" s="135" t="s">
        <v>123</v>
      </c>
      <c r="F114" s="136" t="s">
        <v>167</v>
      </c>
      <c r="I114" s="137"/>
      <c r="L114" s="31"/>
      <c r="M114" s="138"/>
      <c r="T114" s="52"/>
      <c r="AT114" s="16" t="s">
        <v>123</v>
      </c>
      <c r="AU114" s="16" t="s">
        <v>121</v>
      </c>
    </row>
    <row r="115" spans="2:65" s="12" customFormat="1" ht="11.25">
      <c r="B115" s="139"/>
      <c r="D115" s="140" t="s">
        <v>135</v>
      </c>
      <c r="E115" s="141" t="s">
        <v>3</v>
      </c>
      <c r="F115" s="142" t="s">
        <v>161</v>
      </c>
      <c r="H115" s="143">
        <v>51.35</v>
      </c>
      <c r="I115" s="144"/>
      <c r="L115" s="139"/>
      <c r="M115" s="145"/>
      <c r="T115" s="146"/>
      <c r="AT115" s="141" t="s">
        <v>135</v>
      </c>
      <c r="AU115" s="141" t="s">
        <v>121</v>
      </c>
      <c r="AV115" s="12" t="s">
        <v>121</v>
      </c>
      <c r="AW115" s="12" t="s">
        <v>34</v>
      </c>
      <c r="AX115" s="12" t="s">
        <v>72</v>
      </c>
      <c r="AY115" s="141" t="s">
        <v>113</v>
      </c>
    </row>
    <row r="116" spans="2:65" s="12" customFormat="1" ht="11.25">
      <c r="B116" s="139"/>
      <c r="D116" s="140" t="s">
        <v>135</v>
      </c>
      <c r="E116" s="141" t="s">
        <v>3</v>
      </c>
      <c r="F116" s="142" t="s">
        <v>162</v>
      </c>
      <c r="H116" s="143">
        <v>35.520000000000003</v>
      </c>
      <c r="I116" s="144"/>
      <c r="L116" s="139"/>
      <c r="M116" s="145"/>
      <c r="T116" s="146"/>
      <c r="AT116" s="141" t="s">
        <v>135</v>
      </c>
      <c r="AU116" s="141" t="s">
        <v>121</v>
      </c>
      <c r="AV116" s="12" t="s">
        <v>121</v>
      </c>
      <c r="AW116" s="12" t="s">
        <v>34</v>
      </c>
      <c r="AX116" s="12" t="s">
        <v>72</v>
      </c>
      <c r="AY116" s="141" t="s">
        <v>113</v>
      </c>
    </row>
    <row r="117" spans="2:65" s="13" customFormat="1" ht="11.25">
      <c r="B117" s="147"/>
      <c r="D117" s="140" t="s">
        <v>135</v>
      </c>
      <c r="E117" s="148" t="s">
        <v>3</v>
      </c>
      <c r="F117" s="149" t="s">
        <v>137</v>
      </c>
      <c r="H117" s="150">
        <v>86.87</v>
      </c>
      <c r="I117" s="151"/>
      <c r="L117" s="147"/>
      <c r="M117" s="152"/>
      <c r="T117" s="153"/>
      <c r="AT117" s="148" t="s">
        <v>135</v>
      </c>
      <c r="AU117" s="148" t="s">
        <v>121</v>
      </c>
      <c r="AV117" s="13" t="s">
        <v>120</v>
      </c>
      <c r="AW117" s="13" t="s">
        <v>34</v>
      </c>
      <c r="AX117" s="13" t="s">
        <v>77</v>
      </c>
      <c r="AY117" s="148" t="s">
        <v>113</v>
      </c>
    </row>
    <row r="118" spans="2:65" s="1" customFormat="1" ht="37.9" customHeight="1">
      <c r="B118" s="121"/>
      <c r="C118" s="122" t="s">
        <v>168</v>
      </c>
      <c r="D118" s="122" t="s">
        <v>115</v>
      </c>
      <c r="E118" s="123" t="s">
        <v>169</v>
      </c>
      <c r="F118" s="124" t="s">
        <v>170</v>
      </c>
      <c r="G118" s="125" t="s">
        <v>140</v>
      </c>
      <c r="H118" s="126">
        <v>86.87</v>
      </c>
      <c r="I118" s="127"/>
      <c r="J118" s="128">
        <f>ROUND(I118*H118,2)</f>
        <v>0</v>
      </c>
      <c r="K118" s="124" t="s">
        <v>119</v>
      </c>
      <c r="L118" s="31"/>
      <c r="M118" s="129" t="s">
        <v>3</v>
      </c>
      <c r="N118" s="130" t="s">
        <v>44</v>
      </c>
      <c r="P118" s="131">
        <f>O118*H118</f>
        <v>0</v>
      </c>
      <c r="Q118" s="131">
        <v>0</v>
      </c>
      <c r="R118" s="131">
        <f>Q118*H118</f>
        <v>0</v>
      </c>
      <c r="S118" s="131">
        <v>0</v>
      </c>
      <c r="T118" s="132">
        <f>S118*H118</f>
        <v>0</v>
      </c>
      <c r="AR118" s="133" t="s">
        <v>120</v>
      </c>
      <c r="AT118" s="133" t="s">
        <v>115</v>
      </c>
      <c r="AU118" s="133" t="s">
        <v>121</v>
      </c>
      <c r="AY118" s="16" t="s">
        <v>113</v>
      </c>
      <c r="BE118" s="134">
        <f>IF(N118="základní",J118,0)</f>
        <v>0</v>
      </c>
      <c r="BF118" s="134">
        <f>IF(N118="snížená",J118,0)</f>
        <v>0</v>
      </c>
      <c r="BG118" s="134">
        <f>IF(N118="zákl. přenesená",J118,0)</f>
        <v>0</v>
      </c>
      <c r="BH118" s="134">
        <f>IF(N118="sníž. přenesená",J118,0)</f>
        <v>0</v>
      </c>
      <c r="BI118" s="134">
        <f>IF(N118="nulová",J118,0)</f>
        <v>0</v>
      </c>
      <c r="BJ118" s="16" t="s">
        <v>121</v>
      </c>
      <c r="BK118" s="134">
        <f>ROUND(I118*H118,2)</f>
        <v>0</v>
      </c>
      <c r="BL118" s="16" t="s">
        <v>120</v>
      </c>
      <c r="BM118" s="133" t="s">
        <v>171</v>
      </c>
    </row>
    <row r="119" spans="2:65" s="1" customFormat="1" ht="11.25">
      <c r="B119" s="31"/>
      <c r="D119" s="135" t="s">
        <v>123</v>
      </c>
      <c r="F119" s="136" t="s">
        <v>172</v>
      </c>
      <c r="I119" s="137"/>
      <c r="L119" s="31"/>
      <c r="M119" s="138"/>
      <c r="T119" s="52"/>
      <c r="AT119" s="16" t="s">
        <v>123</v>
      </c>
      <c r="AU119" s="16" t="s">
        <v>121</v>
      </c>
    </row>
    <row r="120" spans="2:65" s="12" customFormat="1" ht="11.25">
      <c r="B120" s="139"/>
      <c r="D120" s="140" t="s">
        <v>135</v>
      </c>
      <c r="E120" s="141" t="s">
        <v>3</v>
      </c>
      <c r="F120" s="142" t="s">
        <v>161</v>
      </c>
      <c r="H120" s="143">
        <v>51.35</v>
      </c>
      <c r="I120" s="144"/>
      <c r="L120" s="139"/>
      <c r="M120" s="145"/>
      <c r="T120" s="146"/>
      <c r="AT120" s="141" t="s">
        <v>135</v>
      </c>
      <c r="AU120" s="141" t="s">
        <v>121</v>
      </c>
      <c r="AV120" s="12" t="s">
        <v>121</v>
      </c>
      <c r="AW120" s="12" t="s">
        <v>34</v>
      </c>
      <c r="AX120" s="12" t="s">
        <v>72</v>
      </c>
      <c r="AY120" s="141" t="s">
        <v>113</v>
      </c>
    </row>
    <row r="121" spans="2:65" s="12" customFormat="1" ht="11.25">
      <c r="B121" s="139"/>
      <c r="D121" s="140" t="s">
        <v>135</v>
      </c>
      <c r="E121" s="141" t="s">
        <v>3</v>
      </c>
      <c r="F121" s="142" t="s">
        <v>162</v>
      </c>
      <c r="H121" s="143">
        <v>35.520000000000003</v>
      </c>
      <c r="I121" s="144"/>
      <c r="L121" s="139"/>
      <c r="M121" s="145"/>
      <c r="T121" s="146"/>
      <c r="AT121" s="141" t="s">
        <v>135</v>
      </c>
      <c r="AU121" s="141" t="s">
        <v>121</v>
      </c>
      <c r="AV121" s="12" t="s">
        <v>121</v>
      </c>
      <c r="AW121" s="12" t="s">
        <v>34</v>
      </c>
      <c r="AX121" s="12" t="s">
        <v>72</v>
      </c>
      <c r="AY121" s="141" t="s">
        <v>113</v>
      </c>
    </row>
    <row r="122" spans="2:65" s="13" customFormat="1" ht="11.25">
      <c r="B122" s="147"/>
      <c r="D122" s="140" t="s">
        <v>135</v>
      </c>
      <c r="E122" s="148" t="s">
        <v>3</v>
      </c>
      <c r="F122" s="149" t="s">
        <v>137</v>
      </c>
      <c r="H122" s="150">
        <v>86.87</v>
      </c>
      <c r="I122" s="151"/>
      <c r="L122" s="147"/>
      <c r="M122" s="152"/>
      <c r="T122" s="153"/>
      <c r="AT122" s="148" t="s">
        <v>135</v>
      </c>
      <c r="AU122" s="148" t="s">
        <v>121</v>
      </c>
      <c r="AV122" s="13" t="s">
        <v>120</v>
      </c>
      <c r="AW122" s="13" t="s">
        <v>34</v>
      </c>
      <c r="AX122" s="13" t="s">
        <v>77</v>
      </c>
      <c r="AY122" s="148" t="s">
        <v>113</v>
      </c>
    </row>
    <row r="123" spans="2:65" s="1" customFormat="1" ht="24.2" customHeight="1">
      <c r="B123" s="121"/>
      <c r="C123" s="122" t="s">
        <v>173</v>
      </c>
      <c r="D123" s="122" t="s">
        <v>115</v>
      </c>
      <c r="E123" s="123" t="s">
        <v>174</v>
      </c>
      <c r="F123" s="124" t="s">
        <v>175</v>
      </c>
      <c r="G123" s="125" t="s">
        <v>140</v>
      </c>
      <c r="H123" s="126">
        <v>86.87</v>
      </c>
      <c r="I123" s="127"/>
      <c r="J123" s="128">
        <f>ROUND(I123*H123,2)</f>
        <v>0</v>
      </c>
      <c r="K123" s="124" t="s">
        <v>119</v>
      </c>
      <c r="L123" s="31"/>
      <c r="M123" s="129" t="s">
        <v>3</v>
      </c>
      <c r="N123" s="130" t="s">
        <v>44</v>
      </c>
      <c r="P123" s="131">
        <f>O123*H123</f>
        <v>0</v>
      </c>
      <c r="Q123" s="131">
        <v>0</v>
      </c>
      <c r="R123" s="131">
        <f>Q123*H123</f>
        <v>0</v>
      </c>
      <c r="S123" s="131">
        <v>0</v>
      </c>
      <c r="T123" s="132">
        <f>S123*H123</f>
        <v>0</v>
      </c>
      <c r="AR123" s="133" t="s">
        <v>120</v>
      </c>
      <c r="AT123" s="133" t="s">
        <v>115</v>
      </c>
      <c r="AU123" s="133" t="s">
        <v>121</v>
      </c>
      <c r="AY123" s="16" t="s">
        <v>113</v>
      </c>
      <c r="BE123" s="134">
        <f>IF(N123="základní",J123,0)</f>
        <v>0</v>
      </c>
      <c r="BF123" s="134">
        <f>IF(N123="snížená",J123,0)</f>
        <v>0</v>
      </c>
      <c r="BG123" s="134">
        <f>IF(N123="zákl. přenesená",J123,0)</f>
        <v>0</v>
      </c>
      <c r="BH123" s="134">
        <f>IF(N123="sníž. přenesená",J123,0)</f>
        <v>0</v>
      </c>
      <c r="BI123" s="134">
        <f>IF(N123="nulová",J123,0)</f>
        <v>0</v>
      </c>
      <c r="BJ123" s="16" t="s">
        <v>121</v>
      </c>
      <c r="BK123" s="134">
        <f>ROUND(I123*H123,2)</f>
        <v>0</v>
      </c>
      <c r="BL123" s="16" t="s">
        <v>120</v>
      </c>
      <c r="BM123" s="133" t="s">
        <v>176</v>
      </c>
    </row>
    <row r="124" spans="2:65" s="1" customFormat="1" ht="11.25">
      <c r="B124" s="31"/>
      <c r="D124" s="135" t="s">
        <v>123</v>
      </c>
      <c r="F124" s="136" t="s">
        <v>177</v>
      </c>
      <c r="I124" s="137"/>
      <c r="L124" s="31"/>
      <c r="M124" s="138"/>
      <c r="T124" s="52"/>
      <c r="AT124" s="16" t="s">
        <v>123</v>
      </c>
      <c r="AU124" s="16" t="s">
        <v>121</v>
      </c>
    </row>
    <row r="125" spans="2:65" s="12" customFormat="1" ht="11.25">
      <c r="B125" s="139"/>
      <c r="D125" s="140" t="s">
        <v>135</v>
      </c>
      <c r="E125" s="141" t="s">
        <v>3</v>
      </c>
      <c r="F125" s="142" t="s">
        <v>161</v>
      </c>
      <c r="H125" s="143">
        <v>51.35</v>
      </c>
      <c r="I125" s="144"/>
      <c r="L125" s="139"/>
      <c r="M125" s="145"/>
      <c r="T125" s="146"/>
      <c r="AT125" s="141" t="s">
        <v>135</v>
      </c>
      <c r="AU125" s="141" t="s">
        <v>121</v>
      </c>
      <c r="AV125" s="12" t="s">
        <v>121</v>
      </c>
      <c r="AW125" s="12" t="s">
        <v>34</v>
      </c>
      <c r="AX125" s="12" t="s">
        <v>72</v>
      </c>
      <c r="AY125" s="141" t="s">
        <v>113</v>
      </c>
    </row>
    <row r="126" spans="2:65" s="12" customFormat="1" ht="11.25">
      <c r="B126" s="139"/>
      <c r="D126" s="140" t="s">
        <v>135</v>
      </c>
      <c r="E126" s="141" t="s">
        <v>3</v>
      </c>
      <c r="F126" s="142" t="s">
        <v>162</v>
      </c>
      <c r="H126" s="143">
        <v>35.520000000000003</v>
      </c>
      <c r="I126" s="144"/>
      <c r="L126" s="139"/>
      <c r="M126" s="145"/>
      <c r="T126" s="146"/>
      <c r="AT126" s="141" t="s">
        <v>135</v>
      </c>
      <c r="AU126" s="141" t="s">
        <v>121</v>
      </c>
      <c r="AV126" s="12" t="s">
        <v>121</v>
      </c>
      <c r="AW126" s="12" t="s">
        <v>34</v>
      </c>
      <c r="AX126" s="12" t="s">
        <v>72</v>
      </c>
      <c r="AY126" s="141" t="s">
        <v>113</v>
      </c>
    </row>
    <row r="127" spans="2:65" s="13" customFormat="1" ht="11.25">
      <c r="B127" s="147"/>
      <c r="D127" s="140" t="s">
        <v>135</v>
      </c>
      <c r="E127" s="148" t="s">
        <v>3</v>
      </c>
      <c r="F127" s="149" t="s">
        <v>137</v>
      </c>
      <c r="H127" s="150">
        <v>86.87</v>
      </c>
      <c r="I127" s="151"/>
      <c r="L127" s="147"/>
      <c r="M127" s="152"/>
      <c r="T127" s="153"/>
      <c r="AT127" s="148" t="s">
        <v>135</v>
      </c>
      <c r="AU127" s="148" t="s">
        <v>121</v>
      </c>
      <c r="AV127" s="13" t="s">
        <v>120</v>
      </c>
      <c r="AW127" s="13" t="s">
        <v>34</v>
      </c>
      <c r="AX127" s="13" t="s">
        <v>77</v>
      </c>
      <c r="AY127" s="148" t="s">
        <v>113</v>
      </c>
    </row>
    <row r="128" spans="2:65" s="1" customFormat="1" ht="24.2" customHeight="1">
      <c r="B128" s="121"/>
      <c r="C128" s="122" t="s">
        <v>178</v>
      </c>
      <c r="D128" s="122" t="s">
        <v>115</v>
      </c>
      <c r="E128" s="123" t="s">
        <v>179</v>
      </c>
      <c r="F128" s="124" t="s">
        <v>180</v>
      </c>
      <c r="G128" s="125" t="s">
        <v>140</v>
      </c>
      <c r="H128" s="126">
        <v>86.87</v>
      </c>
      <c r="I128" s="127"/>
      <c r="J128" s="128">
        <f>ROUND(I128*H128,2)</f>
        <v>0</v>
      </c>
      <c r="K128" s="124" t="s">
        <v>119</v>
      </c>
      <c r="L128" s="31"/>
      <c r="M128" s="129" t="s">
        <v>3</v>
      </c>
      <c r="N128" s="130" t="s">
        <v>44</v>
      </c>
      <c r="P128" s="131">
        <f>O128*H128</f>
        <v>0</v>
      </c>
      <c r="Q128" s="131">
        <v>0</v>
      </c>
      <c r="R128" s="131">
        <f>Q128*H128</f>
        <v>0</v>
      </c>
      <c r="S128" s="131">
        <v>0</v>
      </c>
      <c r="T128" s="132">
        <f>S128*H128</f>
        <v>0</v>
      </c>
      <c r="AR128" s="133" t="s">
        <v>120</v>
      </c>
      <c r="AT128" s="133" t="s">
        <v>115</v>
      </c>
      <c r="AU128" s="133" t="s">
        <v>121</v>
      </c>
      <c r="AY128" s="16" t="s">
        <v>113</v>
      </c>
      <c r="BE128" s="134">
        <f>IF(N128="základní",J128,0)</f>
        <v>0</v>
      </c>
      <c r="BF128" s="134">
        <f>IF(N128="snížená",J128,0)</f>
        <v>0</v>
      </c>
      <c r="BG128" s="134">
        <f>IF(N128="zákl. přenesená",J128,0)</f>
        <v>0</v>
      </c>
      <c r="BH128" s="134">
        <f>IF(N128="sníž. přenesená",J128,0)</f>
        <v>0</v>
      </c>
      <c r="BI128" s="134">
        <f>IF(N128="nulová",J128,0)</f>
        <v>0</v>
      </c>
      <c r="BJ128" s="16" t="s">
        <v>121</v>
      </c>
      <c r="BK128" s="134">
        <f>ROUND(I128*H128,2)</f>
        <v>0</v>
      </c>
      <c r="BL128" s="16" t="s">
        <v>120</v>
      </c>
      <c r="BM128" s="133" t="s">
        <v>181</v>
      </c>
    </row>
    <row r="129" spans="2:65" s="1" customFormat="1" ht="11.25">
      <c r="B129" s="31"/>
      <c r="D129" s="135" t="s">
        <v>123</v>
      </c>
      <c r="F129" s="136" t="s">
        <v>182</v>
      </c>
      <c r="I129" s="137"/>
      <c r="L129" s="31"/>
      <c r="M129" s="138"/>
      <c r="T129" s="52"/>
      <c r="AT129" s="16" t="s">
        <v>123</v>
      </c>
      <c r="AU129" s="16" t="s">
        <v>121</v>
      </c>
    </row>
    <row r="130" spans="2:65" s="12" customFormat="1" ht="11.25">
      <c r="B130" s="139"/>
      <c r="D130" s="140" t="s">
        <v>135</v>
      </c>
      <c r="E130" s="141" t="s">
        <v>3</v>
      </c>
      <c r="F130" s="142" t="s">
        <v>161</v>
      </c>
      <c r="H130" s="143">
        <v>51.35</v>
      </c>
      <c r="I130" s="144"/>
      <c r="L130" s="139"/>
      <c r="M130" s="145"/>
      <c r="T130" s="146"/>
      <c r="AT130" s="141" t="s">
        <v>135</v>
      </c>
      <c r="AU130" s="141" t="s">
        <v>121</v>
      </c>
      <c r="AV130" s="12" t="s">
        <v>121</v>
      </c>
      <c r="AW130" s="12" t="s">
        <v>34</v>
      </c>
      <c r="AX130" s="12" t="s">
        <v>72</v>
      </c>
      <c r="AY130" s="141" t="s">
        <v>113</v>
      </c>
    </row>
    <row r="131" spans="2:65" s="12" customFormat="1" ht="11.25">
      <c r="B131" s="139"/>
      <c r="D131" s="140" t="s">
        <v>135</v>
      </c>
      <c r="E131" s="141" t="s">
        <v>3</v>
      </c>
      <c r="F131" s="142" t="s">
        <v>162</v>
      </c>
      <c r="H131" s="143">
        <v>35.520000000000003</v>
      </c>
      <c r="I131" s="144"/>
      <c r="L131" s="139"/>
      <c r="M131" s="145"/>
      <c r="T131" s="146"/>
      <c r="AT131" s="141" t="s">
        <v>135</v>
      </c>
      <c r="AU131" s="141" t="s">
        <v>121</v>
      </c>
      <c r="AV131" s="12" t="s">
        <v>121</v>
      </c>
      <c r="AW131" s="12" t="s">
        <v>34</v>
      </c>
      <c r="AX131" s="12" t="s">
        <v>72</v>
      </c>
      <c r="AY131" s="141" t="s">
        <v>113</v>
      </c>
    </row>
    <row r="132" spans="2:65" s="13" customFormat="1" ht="11.25">
      <c r="B132" s="147"/>
      <c r="D132" s="140" t="s">
        <v>135</v>
      </c>
      <c r="E132" s="148" t="s">
        <v>3</v>
      </c>
      <c r="F132" s="149" t="s">
        <v>137</v>
      </c>
      <c r="H132" s="150">
        <v>86.87</v>
      </c>
      <c r="I132" s="151"/>
      <c r="L132" s="147"/>
      <c r="M132" s="152"/>
      <c r="T132" s="153"/>
      <c r="AT132" s="148" t="s">
        <v>135</v>
      </c>
      <c r="AU132" s="148" t="s">
        <v>121</v>
      </c>
      <c r="AV132" s="13" t="s">
        <v>120</v>
      </c>
      <c r="AW132" s="13" t="s">
        <v>34</v>
      </c>
      <c r="AX132" s="13" t="s">
        <v>77</v>
      </c>
      <c r="AY132" s="148" t="s">
        <v>113</v>
      </c>
    </row>
    <row r="133" spans="2:65" s="1" customFormat="1" ht="24.2" customHeight="1">
      <c r="B133" s="121"/>
      <c r="C133" s="122" t="s">
        <v>9</v>
      </c>
      <c r="D133" s="122" t="s">
        <v>115</v>
      </c>
      <c r="E133" s="123" t="s">
        <v>183</v>
      </c>
      <c r="F133" s="124" t="s">
        <v>184</v>
      </c>
      <c r="G133" s="125" t="s">
        <v>140</v>
      </c>
      <c r="H133" s="126">
        <v>73.42</v>
      </c>
      <c r="I133" s="127"/>
      <c r="J133" s="128">
        <f>ROUND(I133*H133,2)</f>
        <v>0</v>
      </c>
      <c r="K133" s="124" t="s">
        <v>119</v>
      </c>
      <c r="L133" s="31"/>
      <c r="M133" s="129" t="s">
        <v>3</v>
      </c>
      <c r="N133" s="130" t="s">
        <v>44</v>
      </c>
      <c r="P133" s="131">
        <f>O133*H133</f>
        <v>0</v>
      </c>
      <c r="Q133" s="131">
        <v>0</v>
      </c>
      <c r="R133" s="131">
        <f>Q133*H133</f>
        <v>0</v>
      </c>
      <c r="S133" s="131">
        <v>0</v>
      </c>
      <c r="T133" s="132">
        <f>S133*H133</f>
        <v>0</v>
      </c>
      <c r="AR133" s="133" t="s">
        <v>120</v>
      </c>
      <c r="AT133" s="133" t="s">
        <v>115</v>
      </c>
      <c r="AU133" s="133" t="s">
        <v>121</v>
      </c>
      <c r="AY133" s="16" t="s">
        <v>113</v>
      </c>
      <c r="BE133" s="134">
        <f>IF(N133="základní",J133,0)</f>
        <v>0</v>
      </c>
      <c r="BF133" s="134">
        <f>IF(N133="snížená",J133,0)</f>
        <v>0</v>
      </c>
      <c r="BG133" s="134">
        <f>IF(N133="zákl. přenesená",J133,0)</f>
        <v>0</v>
      </c>
      <c r="BH133" s="134">
        <f>IF(N133="sníž. přenesená",J133,0)</f>
        <v>0</v>
      </c>
      <c r="BI133" s="134">
        <f>IF(N133="nulová",J133,0)</f>
        <v>0</v>
      </c>
      <c r="BJ133" s="16" t="s">
        <v>121</v>
      </c>
      <c r="BK133" s="134">
        <f>ROUND(I133*H133,2)</f>
        <v>0</v>
      </c>
      <c r="BL133" s="16" t="s">
        <v>120</v>
      </c>
      <c r="BM133" s="133" t="s">
        <v>185</v>
      </c>
    </row>
    <row r="134" spans="2:65" s="1" customFormat="1" ht="11.25">
      <c r="B134" s="31"/>
      <c r="D134" s="135" t="s">
        <v>123</v>
      </c>
      <c r="F134" s="136" t="s">
        <v>186</v>
      </c>
      <c r="I134" s="137"/>
      <c r="L134" s="31"/>
      <c r="M134" s="138"/>
      <c r="T134" s="52"/>
      <c r="AT134" s="16" t="s">
        <v>123</v>
      </c>
      <c r="AU134" s="16" t="s">
        <v>121</v>
      </c>
    </row>
    <row r="135" spans="2:65" s="12" customFormat="1" ht="11.25">
      <c r="B135" s="139"/>
      <c r="D135" s="140" t="s">
        <v>135</v>
      </c>
      <c r="E135" s="141" t="s">
        <v>3</v>
      </c>
      <c r="F135" s="142" t="s">
        <v>187</v>
      </c>
      <c r="H135" s="143">
        <v>37.9</v>
      </c>
      <c r="I135" s="144"/>
      <c r="L135" s="139"/>
      <c r="M135" s="145"/>
      <c r="T135" s="146"/>
      <c r="AT135" s="141" t="s">
        <v>135</v>
      </c>
      <c r="AU135" s="141" t="s">
        <v>121</v>
      </c>
      <c r="AV135" s="12" t="s">
        <v>121</v>
      </c>
      <c r="AW135" s="12" t="s">
        <v>34</v>
      </c>
      <c r="AX135" s="12" t="s">
        <v>72</v>
      </c>
      <c r="AY135" s="141" t="s">
        <v>113</v>
      </c>
    </row>
    <row r="136" spans="2:65" s="12" customFormat="1" ht="11.25">
      <c r="B136" s="139"/>
      <c r="D136" s="140" t="s">
        <v>135</v>
      </c>
      <c r="E136" s="141" t="s">
        <v>3</v>
      </c>
      <c r="F136" s="142" t="s">
        <v>162</v>
      </c>
      <c r="H136" s="143">
        <v>35.520000000000003</v>
      </c>
      <c r="I136" s="144"/>
      <c r="L136" s="139"/>
      <c r="M136" s="145"/>
      <c r="T136" s="146"/>
      <c r="AT136" s="141" t="s">
        <v>135</v>
      </c>
      <c r="AU136" s="141" t="s">
        <v>121</v>
      </c>
      <c r="AV136" s="12" t="s">
        <v>121</v>
      </c>
      <c r="AW136" s="12" t="s">
        <v>34</v>
      </c>
      <c r="AX136" s="12" t="s">
        <v>72</v>
      </c>
      <c r="AY136" s="141" t="s">
        <v>113</v>
      </c>
    </row>
    <row r="137" spans="2:65" s="13" customFormat="1" ht="11.25">
      <c r="B137" s="147"/>
      <c r="D137" s="140" t="s">
        <v>135</v>
      </c>
      <c r="E137" s="148" t="s">
        <v>3</v>
      </c>
      <c r="F137" s="149" t="s">
        <v>137</v>
      </c>
      <c r="H137" s="150">
        <v>73.42</v>
      </c>
      <c r="I137" s="151"/>
      <c r="L137" s="147"/>
      <c r="M137" s="152"/>
      <c r="T137" s="153"/>
      <c r="AT137" s="148" t="s">
        <v>135</v>
      </c>
      <c r="AU137" s="148" t="s">
        <v>121</v>
      </c>
      <c r="AV137" s="13" t="s">
        <v>120</v>
      </c>
      <c r="AW137" s="13" t="s">
        <v>34</v>
      </c>
      <c r="AX137" s="13" t="s">
        <v>77</v>
      </c>
      <c r="AY137" s="148" t="s">
        <v>113</v>
      </c>
    </row>
    <row r="138" spans="2:65" s="1" customFormat="1" ht="37.9" customHeight="1">
      <c r="B138" s="121"/>
      <c r="C138" s="122" t="s">
        <v>188</v>
      </c>
      <c r="D138" s="122" t="s">
        <v>115</v>
      </c>
      <c r="E138" s="123" t="s">
        <v>189</v>
      </c>
      <c r="F138" s="124" t="s">
        <v>190</v>
      </c>
      <c r="G138" s="125" t="s">
        <v>140</v>
      </c>
      <c r="H138" s="126">
        <v>36.386000000000003</v>
      </c>
      <c r="I138" s="127"/>
      <c r="J138" s="128">
        <f>ROUND(I138*H138,2)</f>
        <v>0</v>
      </c>
      <c r="K138" s="124" t="s">
        <v>119</v>
      </c>
      <c r="L138" s="31"/>
      <c r="M138" s="129" t="s">
        <v>3</v>
      </c>
      <c r="N138" s="130" t="s">
        <v>44</v>
      </c>
      <c r="P138" s="131">
        <f>O138*H138</f>
        <v>0</v>
      </c>
      <c r="Q138" s="131">
        <v>0</v>
      </c>
      <c r="R138" s="131">
        <f>Q138*H138</f>
        <v>0</v>
      </c>
      <c r="S138" s="131">
        <v>0</v>
      </c>
      <c r="T138" s="132">
        <f>S138*H138</f>
        <v>0</v>
      </c>
      <c r="AR138" s="133" t="s">
        <v>120</v>
      </c>
      <c r="AT138" s="133" t="s">
        <v>115</v>
      </c>
      <c r="AU138" s="133" t="s">
        <v>121</v>
      </c>
      <c r="AY138" s="16" t="s">
        <v>113</v>
      </c>
      <c r="BE138" s="134">
        <f>IF(N138="základní",J138,0)</f>
        <v>0</v>
      </c>
      <c r="BF138" s="134">
        <f>IF(N138="snížená",J138,0)</f>
        <v>0</v>
      </c>
      <c r="BG138" s="134">
        <f>IF(N138="zákl. přenesená",J138,0)</f>
        <v>0</v>
      </c>
      <c r="BH138" s="134">
        <f>IF(N138="sníž. přenesená",J138,0)</f>
        <v>0</v>
      </c>
      <c r="BI138" s="134">
        <f>IF(N138="nulová",J138,0)</f>
        <v>0</v>
      </c>
      <c r="BJ138" s="16" t="s">
        <v>121</v>
      </c>
      <c r="BK138" s="134">
        <f>ROUND(I138*H138,2)</f>
        <v>0</v>
      </c>
      <c r="BL138" s="16" t="s">
        <v>120</v>
      </c>
      <c r="BM138" s="133" t="s">
        <v>191</v>
      </c>
    </row>
    <row r="139" spans="2:65" s="1" customFormat="1" ht="11.25">
      <c r="B139" s="31"/>
      <c r="D139" s="135" t="s">
        <v>123</v>
      </c>
      <c r="F139" s="136" t="s">
        <v>192</v>
      </c>
      <c r="I139" s="137"/>
      <c r="L139" s="31"/>
      <c r="M139" s="138"/>
      <c r="T139" s="52"/>
      <c r="AT139" s="16" t="s">
        <v>123</v>
      </c>
      <c r="AU139" s="16" t="s">
        <v>121</v>
      </c>
    </row>
    <row r="140" spans="2:65" s="12" customFormat="1" ht="11.25">
      <c r="B140" s="139"/>
      <c r="D140" s="140" t="s">
        <v>135</v>
      </c>
      <c r="E140" s="141" t="s">
        <v>3</v>
      </c>
      <c r="F140" s="142" t="s">
        <v>193</v>
      </c>
      <c r="H140" s="143">
        <v>25.73</v>
      </c>
      <c r="I140" s="144"/>
      <c r="L140" s="139"/>
      <c r="M140" s="145"/>
      <c r="T140" s="146"/>
      <c r="AT140" s="141" t="s">
        <v>135</v>
      </c>
      <c r="AU140" s="141" t="s">
        <v>121</v>
      </c>
      <c r="AV140" s="12" t="s">
        <v>121</v>
      </c>
      <c r="AW140" s="12" t="s">
        <v>34</v>
      </c>
      <c r="AX140" s="12" t="s">
        <v>72</v>
      </c>
      <c r="AY140" s="141" t="s">
        <v>113</v>
      </c>
    </row>
    <row r="141" spans="2:65" s="12" customFormat="1" ht="11.25">
      <c r="B141" s="139"/>
      <c r="D141" s="140" t="s">
        <v>135</v>
      </c>
      <c r="E141" s="141" t="s">
        <v>3</v>
      </c>
      <c r="F141" s="142" t="s">
        <v>194</v>
      </c>
      <c r="H141" s="143">
        <v>10.656000000000001</v>
      </c>
      <c r="I141" s="144"/>
      <c r="L141" s="139"/>
      <c r="M141" s="145"/>
      <c r="T141" s="146"/>
      <c r="AT141" s="141" t="s">
        <v>135</v>
      </c>
      <c r="AU141" s="141" t="s">
        <v>121</v>
      </c>
      <c r="AV141" s="12" t="s">
        <v>121</v>
      </c>
      <c r="AW141" s="12" t="s">
        <v>34</v>
      </c>
      <c r="AX141" s="12" t="s">
        <v>72</v>
      </c>
      <c r="AY141" s="141" t="s">
        <v>113</v>
      </c>
    </row>
    <row r="142" spans="2:65" s="13" customFormat="1" ht="11.25">
      <c r="B142" s="147"/>
      <c r="D142" s="140" t="s">
        <v>135</v>
      </c>
      <c r="E142" s="148" t="s">
        <v>3</v>
      </c>
      <c r="F142" s="149" t="s">
        <v>137</v>
      </c>
      <c r="H142" s="150">
        <v>36.386000000000003</v>
      </c>
      <c r="I142" s="151"/>
      <c r="L142" s="147"/>
      <c r="M142" s="152"/>
      <c r="T142" s="153"/>
      <c r="AT142" s="148" t="s">
        <v>135</v>
      </c>
      <c r="AU142" s="148" t="s">
        <v>121</v>
      </c>
      <c r="AV142" s="13" t="s">
        <v>120</v>
      </c>
      <c r="AW142" s="13" t="s">
        <v>34</v>
      </c>
      <c r="AX142" s="13" t="s">
        <v>77</v>
      </c>
      <c r="AY142" s="148" t="s">
        <v>113</v>
      </c>
    </row>
    <row r="143" spans="2:65" s="1" customFormat="1" ht="16.5" customHeight="1">
      <c r="B143" s="121"/>
      <c r="C143" s="154" t="s">
        <v>195</v>
      </c>
      <c r="D143" s="154" t="s">
        <v>196</v>
      </c>
      <c r="E143" s="155" t="s">
        <v>197</v>
      </c>
      <c r="F143" s="156" t="s">
        <v>198</v>
      </c>
      <c r="G143" s="157" t="s">
        <v>199</v>
      </c>
      <c r="H143" s="158">
        <v>72.772000000000006</v>
      </c>
      <c r="I143" s="159"/>
      <c r="J143" s="160">
        <f>ROUND(I143*H143,2)</f>
        <v>0</v>
      </c>
      <c r="K143" s="156" t="s">
        <v>119</v>
      </c>
      <c r="L143" s="161"/>
      <c r="M143" s="162" t="s">
        <v>3</v>
      </c>
      <c r="N143" s="163" t="s">
        <v>44</v>
      </c>
      <c r="P143" s="131">
        <f>O143*H143</f>
        <v>0</v>
      </c>
      <c r="Q143" s="131">
        <v>1</v>
      </c>
      <c r="R143" s="131">
        <f>Q143*H143</f>
        <v>72.772000000000006</v>
      </c>
      <c r="S143" s="131">
        <v>0</v>
      </c>
      <c r="T143" s="132">
        <f>S143*H143</f>
        <v>0</v>
      </c>
      <c r="AR143" s="133" t="s">
        <v>163</v>
      </c>
      <c r="AT143" s="133" t="s">
        <v>196</v>
      </c>
      <c r="AU143" s="133" t="s">
        <v>121</v>
      </c>
      <c r="AY143" s="16" t="s">
        <v>113</v>
      </c>
      <c r="BE143" s="134">
        <f>IF(N143="základní",J143,0)</f>
        <v>0</v>
      </c>
      <c r="BF143" s="134">
        <f>IF(N143="snížená",J143,0)</f>
        <v>0</v>
      </c>
      <c r="BG143" s="134">
        <f>IF(N143="zákl. přenesená",J143,0)</f>
        <v>0</v>
      </c>
      <c r="BH143" s="134">
        <f>IF(N143="sníž. přenesená",J143,0)</f>
        <v>0</v>
      </c>
      <c r="BI143" s="134">
        <f>IF(N143="nulová",J143,0)</f>
        <v>0</v>
      </c>
      <c r="BJ143" s="16" t="s">
        <v>121</v>
      </c>
      <c r="BK143" s="134">
        <f>ROUND(I143*H143,2)</f>
        <v>0</v>
      </c>
      <c r="BL143" s="16" t="s">
        <v>120</v>
      </c>
      <c r="BM143" s="133" t="s">
        <v>200</v>
      </c>
    </row>
    <row r="144" spans="2:65" s="12" customFormat="1" ht="11.25">
      <c r="B144" s="139"/>
      <c r="D144" s="140" t="s">
        <v>135</v>
      </c>
      <c r="F144" s="142" t="s">
        <v>201</v>
      </c>
      <c r="H144" s="143">
        <v>72.772000000000006</v>
      </c>
      <c r="I144" s="144"/>
      <c r="L144" s="139"/>
      <c r="M144" s="145"/>
      <c r="T144" s="146"/>
      <c r="AT144" s="141" t="s">
        <v>135</v>
      </c>
      <c r="AU144" s="141" t="s">
        <v>121</v>
      </c>
      <c r="AV144" s="12" t="s">
        <v>121</v>
      </c>
      <c r="AW144" s="12" t="s">
        <v>4</v>
      </c>
      <c r="AX144" s="12" t="s">
        <v>77</v>
      </c>
      <c r="AY144" s="141" t="s">
        <v>113</v>
      </c>
    </row>
    <row r="145" spans="2:65" s="1" customFormat="1" ht="16.5" customHeight="1">
      <c r="B145" s="121"/>
      <c r="C145" s="122" t="s">
        <v>202</v>
      </c>
      <c r="D145" s="122" t="s">
        <v>115</v>
      </c>
      <c r="E145" s="123" t="s">
        <v>203</v>
      </c>
      <c r="F145" s="124" t="s">
        <v>204</v>
      </c>
      <c r="G145" s="125" t="s">
        <v>140</v>
      </c>
      <c r="H145" s="126">
        <v>36.386000000000003</v>
      </c>
      <c r="I145" s="127"/>
      <c r="J145" s="128">
        <f>ROUND(I145*H145,2)</f>
        <v>0</v>
      </c>
      <c r="K145" s="124" t="s">
        <v>119</v>
      </c>
      <c r="L145" s="31"/>
      <c r="M145" s="129" t="s">
        <v>3</v>
      </c>
      <c r="N145" s="130" t="s">
        <v>44</v>
      </c>
      <c r="P145" s="131">
        <f>O145*H145</f>
        <v>0</v>
      </c>
      <c r="Q145" s="131">
        <v>0</v>
      </c>
      <c r="R145" s="131">
        <f>Q145*H145</f>
        <v>0</v>
      </c>
      <c r="S145" s="131">
        <v>0</v>
      </c>
      <c r="T145" s="132">
        <f>S145*H145</f>
        <v>0</v>
      </c>
      <c r="AR145" s="133" t="s">
        <v>120</v>
      </c>
      <c r="AT145" s="133" t="s">
        <v>115</v>
      </c>
      <c r="AU145" s="133" t="s">
        <v>121</v>
      </c>
      <c r="AY145" s="16" t="s">
        <v>113</v>
      </c>
      <c r="BE145" s="134">
        <f>IF(N145="základní",J145,0)</f>
        <v>0</v>
      </c>
      <c r="BF145" s="134">
        <f>IF(N145="snížená",J145,0)</f>
        <v>0</v>
      </c>
      <c r="BG145" s="134">
        <f>IF(N145="zákl. přenesená",J145,0)</f>
        <v>0</v>
      </c>
      <c r="BH145" s="134">
        <f>IF(N145="sníž. přenesená",J145,0)</f>
        <v>0</v>
      </c>
      <c r="BI145" s="134">
        <f>IF(N145="nulová",J145,0)</f>
        <v>0</v>
      </c>
      <c r="BJ145" s="16" t="s">
        <v>121</v>
      </c>
      <c r="BK145" s="134">
        <f>ROUND(I145*H145,2)</f>
        <v>0</v>
      </c>
      <c r="BL145" s="16" t="s">
        <v>120</v>
      </c>
      <c r="BM145" s="133" t="s">
        <v>205</v>
      </c>
    </row>
    <row r="146" spans="2:65" s="1" customFormat="1" ht="11.25">
      <c r="B146" s="31"/>
      <c r="D146" s="135" t="s">
        <v>123</v>
      </c>
      <c r="F146" s="136" t="s">
        <v>206</v>
      </c>
      <c r="I146" s="137"/>
      <c r="L146" s="31"/>
      <c r="M146" s="138"/>
      <c r="T146" s="52"/>
      <c r="AT146" s="16" t="s">
        <v>123</v>
      </c>
      <c r="AU146" s="16" t="s">
        <v>121</v>
      </c>
    </row>
    <row r="147" spans="2:65" s="12" customFormat="1" ht="11.25">
      <c r="B147" s="139"/>
      <c r="D147" s="140" t="s">
        <v>135</v>
      </c>
      <c r="E147" s="141" t="s">
        <v>3</v>
      </c>
      <c r="F147" s="142" t="s">
        <v>193</v>
      </c>
      <c r="H147" s="143">
        <v>25.73</v>
      </c>
      <c r="I147" s="144"/>
      <c r="L147" s="139"/>
      <c r="M147" s="145"/>
      <c r="T147" s="146"/>
      <c r="AT147" s="141" t="s">
        <v>135</v>
      </c>
      <c r="AU147" s="141" t="s">
        <v>121</v>
      </c>
      <c r="AV147" s="12" t="s">
        <v>121</v>
      </c>
      <c r="AW147" s="12" t="s">
        <v>34</v>
      </c>
      <c r="AX147" s="12" t="s">
        <v>72</v>
      </c>
      <c r="AY147" s="141" t="s">
        <v>113</v>
      </c>
    </row>
    <row r="148" spans="2:65" s="12" customFormat="1" ht="11.25">
      <c r="B148" s="139"/>
      <c r="D148" s="140" t="s">
        <v>135</v>
      </c>
      <c r="E148" s="141" t="s">
        <v>3</v>
      </c>
      <c r="F148" s="142" t="s">
        <v>194</v>
      </c>
      <c r="H148" s="143">
        <v>10.656000000000001</v>
      </c>
      <c r="I148" s="144"/>
      <c r="L148" s="139"/>
      <c r="M148" s="145"/>
      <c r="T148" s="146"/>
      <c r="AT148" s="141" t="s">
        <v>135</v>
      </c>
      <c r="AU148" s="141" t="s">
        <v>121</v>
      </c>
      <c r="AV148" s="12" t="s">
        <v>121</v>
      </c>
      <c r="AW148" s="12" t="s">
        <v>34</v>
      </c>
      <c r="AX148" s="12" t="s">
        <v>72</v>
      </c>
      <c r="AY148" s="141" t="s">
        <v>113</v>
      </c>
    </row>
    <row r="149" spans="2:65" s="13" customFormat="1" ht="11.25">
      <c r="B149" s="147"/>
      <c r="D149" s="140" t="s">
        <v>135</v>
      </c>
      <c r="E149" s="148" t="s">
        <v>3</v>
      </c>
      <c r="F149" s="149" t="s">
        <v>137</v>
      </c>
      <c r="H149" s="150">
        <v>36.386000000000003</v>
      </c>
      <c r="I149" s="151"/>
      <c r="L149" s="147"/>
      <c r="M149" s="152"/>
      <c r="T149" s="153"/>
      <c r="AT149" s="148" t="s">
        <v>135</v>
      </c>
      <c r="AU149" s="148" t="s">
        <v>121</v>
      </c>
      <c r="AV149" s="13" t="s">
        <v>120</v>
      </c>
      <c r="AW149" s="13" t="s">
        <v>34</v>
      </c>
      <c r="AX149" s="13" t="s">
        <v>77</v>
      </c>
      <c r="AY149" s="148" t="s">
        <v>113</v>
      </c>
    </row>
    <row r="150" spans="2:65" s="1" customFormat="1" ht="21.75" customHeight="1">
      <c r="B150" s="121"/>
      <c r="C150" s="122" t="s">
        <v>207</v>
      </c>
      <c r="D150" s="122" t="s">
        <v>115</v>
      </c>
      <c r="E150" s="123" t="s">
        <v>208</v>
      </c>
      <c r="F150" s="124" t="s">
        <v>209</v>
      </c>
      <c r="G150" s="125" t="s">
        <v>118</v>
      </c>
      <c r="H150" s="126">
        <v>202</v>
      </c>
      <c r="I150" s="127"/>
      <c r="J150" s="128">
        <f>ROUND(I150*H150,2)</f>
        <v>0</v>
      </c>
      <c r="K150" s="124" t="s">
        <v>119</v>
      </c>
      <c r="L150" s="31"/>
      <c r="M150" s="129" t="s">
        <v>3</v>
      </c>
      <c r="N150" s="130" t="s">
        <v>44</v>
      </c>
      <c r="P150" s="131">
        <f>O150*H150</f>
        <v>0</v>
      </c>
      <c r="Q150" s="131">
        <v>0</v>
      </c>
      <c r="R150" s="131">
        <f>Q150*H150</f>
        <v>0</v>
      </c>
      <c r="S150" s="131">
        <v>0</v>
      </c>
      <c r="T150" s="132">
        <f>S150*H150</f>
        <v>0</v>
      </c>
      <c r="AR150" s="133" t="s">
        <v>120</v>
      </c>
      <c r="AT150" s="133" t="s">
        <v>115</v>
      </c>
      <c r="AU150" s="133" t="s">
        <v>121</v>
      </c>
      <c r="AY150" s="16" t="s">
        <v>113</v>
      </c>
      <c r="BE150" s="134">
        <f>IF(N150="základní",J150,0)</f>
        <v>0</v>
      </c>
      <c r="BF150" s="134">
        <f>IF(N150="snížená",J150,0)</f>
        <v>0</v>
      </c>
      <c r="BG150" s="134">
        <f>IF(N150="zákl. přenesená",J150,0)</f>
        <v>0</v>
      </c>
      <c r="BH150" s="134">
        <f>IF(N150="sníž. přenesená",J150,0)</f>
        <v>0</v>
      </c>
      <c r="BI150" s="134">
        <f>IF(N150="nulová",J150,0)</f>
        <v>0</v>
      </c>
      <c r="BJ150" s="16" t="s">
        <v>121</v>
      </c>
      <c r="BK150" s="134">
        <f>ROUND(I150*H150,2)</f>
        <v>0</v>
      </c>
      <c r="BL150" s="16" t="s">
        <v>120</v>
      </c>
      <c r="BM150" s="133" t="s">
        <v>210</v>
      </c>
    </row>
    <row r="151" spans="2:65" s="1" customFormat="1" ht="11.25">
      <c r="B151" s="31"/>
      <c r="D151" s="135" t="s">
        <v>123</v>
      </c>
      <c r="F151" s="136" t="s">
        <v>211</v>
      </c>
      <c r="I151" s="137"/>
      <c r="L151" s="31"/>
      <c r="M151" s="138"/>
      <c r="T151" s="52"/>
      <c r="AT151" s="16" t="s">
        <v>123</v>
      </c>
      <c r="AU151" s="16" t="s">
        <v>121</v>
      </c>
    </row>
    <row r="152" spans="2:65" s="12" customFormat="1" ht="11.25">
      <c r="B152" s="139"/>
      <c r="D152" s="140" t="s">
        <v>135</v>
      </c>
      <c r="E152" s="141" t="s">
        <v>3</v>
      </c>
      <c r="F152" s="142" t="s">
        <v>212</v>
      </c>
      <c r="H152" s="143">
        <v>202</v>
      </c>
      <c r="I152" s="144"/>
      <c r="L152" s="139"/>
      <c r="M152" s="145"/>
      <c r="T152" s="146"/>
      <c r="AT152" s="141" t="s">
        <v>135</v>
      </c>
      <c r="AU152" s="141" t="s">
        <v>121</v>
      </c>
      <c r="AV152" s="12" t="s">
        <v>121</v>
      </c>
      <c r="AW152" s="12" t="s">
        <v>34</v>
      </c>
      <c r="AX152" s="12" t="s">
        <v>72</v>
      </c>
      <c r="AY152" s="141" t="s">
        <v>113</v>
      </c>
    </row>
    <row r="153" spans="2:65" s="13" customFormat="1" ht="11.25">
      <c r="B153" s="147"/>
      <c r="D153" s="140" t="s">
        <v>135</v>
      </c>
      <c r="E153" s="148" t="s">
        <v>3</v>
      </c>
      <c r="F153" s="149" t="s">
        <v>137</v>
      </c>
      <c r="H153" s="150">
        <v>202</v>
      </c>
      <c r="I153" s="151"/>
      <c r="L153" s="147"/>
      <c r="M153" s="152"/>
      <c r="T153" s="153"/>
      <c r="AT153" s="148" t="s">
        <v>135</v>
      </c>
      <c r="AU153" s="148" t="s">
        <v>121</v>
      </c>
      <c r="AV153" s="13" t="s">
        <v>120</v>
      </c>
      <c r="AW153" s="13" t="s">
        <v>34</v>
      </c>
      <c r="AX153" s="13" t="s">
        <v>77</v>
      </c>
      <c r="AY153" s="148" t="s">
        <v>113</v>
      </c>
    </row>
    <row r="154" spans="2:65" s="11" customFormat="1" ht="22.9" customHeight="1">
      <c r="B154" s="109"/>
      <c r="D154" s="110" t="s">
        <v>71</v>
      </c>
      <c r="E154" s="119" t="s">
        <v>129</v>
      </c>
      <c r="F154" s="119" t="s">
        <v>213</v>
      </c>
      <c r="I154" s="112"/>
      <c r="J154" s="120">
        <f>BK154</f>
        <v>0</v>
      </c>
      <c r="L154" s="109"/>
      <c r="M154" s="114"/>
      <c r="P154" s="115">
        <f>SUM(P155:P161)</f>
        <v>0</v>
      </c>
      <c r="R154" s="115">
        <f>SUM(R155:R161)</f>
        <v>0.45599999999999996</v>
      </c>
      <c r="T154" s="116">
        <f>SUM(T155:T161)</f>
        <v>0</v>
      </c>
      <c r="AR154" s="110" t="s">
        <v>77</v>
      </c>
      <c r="AT154" s="117" t="s">
        <v>71</v>
      </c>
      <c r="AU154" s="117" t="s">
        <v>77</v>
      </c>
      <c r="AY154" s="110" t="s">
        <v>113</v>
      </c>
      <c r="BK154" s="118">
        <f>SUM(BK155:BK161)</f>
        <v>0</v>
      </c>
    </row>
    <row r="155" spans="2:65" s="1" customFormat="1" ht="16.5" customHeight="1">
      <c r="B155" s="121"/>
      <c r="C155" s="122" t="s">
        <v>214</v>
      </c>
      <c r="D155" s="122" t="s">
        <v>115</v>
      </c>
      <c r="E155" s="123" t="s">
        <v>215</v>
      </c>
      <c r="F155" s="124" t="s">
        <v>216</v>
      </c>
      <c r="G155" s="125" t="s">
        <v>217</v>
      </c>
      <c r="H155" s="126">
        <v>1</v>
      </c>
      <c r="I155" s="127"/>
      <c r="J155" s="128">
        <f>ROUND(I155*H155,2)</f>
        <v>0</v>
      </c>
      <c r="K155" s="124" t="s">
        <v>119</v>
      </c>
      <c r="L155" s="31"/>
      <c r="M155" s="129" t="s">
        <v>3</v>
      </c>
      <c r="N155" s="130" t="s">
        <v>44</v>
      </c>
      <c r="P155" s="131">
        <f>O155*H155</f>
        <v>0</v>
      </c>
      <c r="Q155" s="131">
        <v>0</v>
      </c>
      <c r="R155" s="131">
        <f>Q155*H155</f>
        <v>0</v>
      </c>
      <c r="S155" s="131">
        <v>0</v>
      </c>
      <c r="T155" s="132">
        <f>S155*H155</f>
        <v>0</v>
      </c>
      <c r="AR155" s="133" t="s">
        <v>120</v>
      </c>
      <c r="AT155" s="133" t="s">
        <v>115</v>
      </c>
      <c r="AU155" s="133" t="s">
        <v>121</v>
      </c>
      <c r="AY155" s="16" t="s">
        <v>113</v>
      </c>
      <c r="BE155" s="134">
        <f>IF(N155="základní",J155,0)</f>
        <v>0</v>
      </c>
      <c r="BF155" s="134">
        <f>IF(N155="snížená",J155,0)</f>
        <v>0</v>
      </c>
      <c r="BG155" s="134">
        <f>IF(N155="zákl. přenesená",J155,0)</f>
        <v>0</v>
      </c>
      <c r="BH155" s="134">
        <f>IF(N155="sníž. přenesená",J155,0)</f>
        <v>0</v>
      </c>
      <c r="BI155" s="134">
        <f>IF(N155="nulová",J155,0)</f>
        <v>0</v>
      </c>
      <c r="BJ155" s="16" t="s">
        <v>121</v>
      </c>
      <c r="BK155" s="134">
        <f>ROUND(I155*H155,2)</f>
        <v>0</v>
      </c>
      <c r="BL155" s="16" t="s">
        <v>120</v>
      </c>
      <c r="BM155" s="133" t="s">
        <v>218</v>
      </c>
    </row>
    <row r="156" spans="2:65" s="1" customFormat="1" ht="11.25">
      <c r="B156" s="31"/>
      <c r="D156" s="135" t="s">
        <v>123</v>
      </c>
      <c r="F156" s="136" t="s">
        <v>219</v>
      </c>
      <c r="I156" s="137"/>
      <c r="L156" s="31"/>
      <c r="M156" s="138"/>
      <c r="T156" s="52"/>
      <c r="AT156" s="16" t="s">
        <v>123</v>
      </c>
      <c r="AU156" s="16" t="s">
        <v>121</v>
      </c>
    </row>
    <row r="157" spans="2:65" s="1" customFormat="1" ht="16.5" customHeight="1">
      <c r="B157" s="121"/>
      <c r="C157" s="154" t="s">
        <v>220</v>
      </c>
      <c r="D157" s="154" t="s">
        <v>196</v>
      </c>
      <c r="E157" s="155" t="s">
        <v>221</v>
      </c>
      <c r="F157" s="156" t="s">
        <v>222</v>
      </c>
      <c r="G157" s="157" t="s">
        <v>217</v>
      </c>
      <c r="H157" s="158">
        <v>1</v>
      </c>
      <c r="I157" s="159"/>
      <c r="J157" s="160">
        <f>ROUND(I157*H157,2)</f>
        <v>0</v>
      </c>
      <c r="K157" s="156" t="s">
        <v>119</v>
      </c>
      <c r="L157" s="161"/>
      <c r="M157" s="162" t="s">
        <v>3</v>
      </c>
      <c r="N157" s="163" t="s">
        <v>44</v>
      </c>
      <c r="P157" s="131">
        <f>O157*H157</f>
        <v>0</v>
      </c>
      <c r="Q157" s="131">
        <v>0.25</v>
      </c>
      <c r="R157" s="131">
        <f>Q157*H157</f>
        <v>0.25</v>
      </c>
      <c r="S157" s="131">
        <v>0</v>
      </c>
      <c r="T157" s="132">
        <f>S157*H157</f>
        <v>0</v>
      </c>
      <c r="AR157" s="133" t="s">
        <v>163</v>
      </c>
      <c r="AT157" s="133" t="s">
        <v>196</v>
      </c>
      <c r="AU157" s="133" t="s">
        <v>121</v>
      </c>
      <c r="AY157" s="16" t="s">
        <v>113</v>
      </c>
      <c r="BE157" s="134">
        <f>IF(N157="základní",J157,0)</f>
        <v>0</v>
      </c>
      <c r="BF157" s="134">
        <f>IF(N157="snížená",J157,0)</f>
        <v>0</v>
      </c>
      <c r="BG157" s="134">
        <f>IF(N157="zákl. přenesená",J157,0)</f>
        <v>0</v>
      </c>
      <c r="BH157" s="134">
        <f>IF(N157="sníž. přenesená",J157,0)</f>
        <v>0</v>
      </c>
      <c r="BI157" s="134">
        <f>IF(N157="nulová",J157,0)</f>
        <v>0</v>
      </c>
      <c r="BJ157" s="16" t="s">
        <v>121</v>
      </c>
      <c r="BK157" s="134">
        <f>ROUND(I157*H157,2)</f>
        <v>0</v>
      </c>
      <c r="BL157" s="16" t="s">
        <v>120</v>
      </c>
      <c r="BM157" s="133" t="s">
        <v>223</v>
      </c>
    </row>
    <row r="158" spans="2:65" s="1" customFormat="1" ht="19.5">
      <c r="B158" s="31"/>
      <c r="D158" s="140" t="s">
        <v>224</v>
      </c>
      <c r="F158" s="164" t="s">
        <v>225</v>
      </c>
      <c r="I158" s="137"/>
      <c r="L158" s="31"/>
      <c r="M158" s="138"/>
      <c r="T158" s="52"/>
      <c r="AT158" s="16" t="s">
        <v>224</v>
      </c>
      <c r="AU158" s="16" t="s">
        <v>121</v>
      </c>
    </row>
    <row r="159" spans="2:65" s="1" customFormat="1" ht="16.5" customHeight="1">
      <c r="B159" s="121"/>
      <c r="C159" s="122" t="s">
        <v>226</v>
      </c>
      <c r="D159" s="122" t="s">
        <v>115</v>
      </c>
      <c r="E159" s="123" t="s">
        <v>227</v>
      </c>
      <c r="F159" s="124" t="s">
        <v>228</v>
      </c>
      <c r="G159" s="125" t="s">
        <v>217</v>
      </c>
      <c r="H159" s="126">
        <v>1</v>
      </c>
      <c r="I159" s="127"/>
      <c r="J159" s="128">
        <f>ROUND(I159*H159,2)</f>
        <v>0</v>
      </c>
      <c r="K159" s="124" t="s">
        <v>119</v>
      </c>
      <c r="L159" s="31"/>
      <c r="M159" s="129" t="s">
        <v>3</v>
      </c>
      <c r="N159" s="130" t="s">
        <v>44</v>
      </c>
      <c r="P159" s="131">
        <f>O159*H159</f>
        <v>0</v>
      </c>
      <c r="Q159" s="131">
        <v>0</v>
      </c>
      <c r="R159" s="131">
        <f>Q159*H159</f>
        <v>0</v>
      </c>
      <c r="S159" s="131">
        <v>0</v>
      </c>
      <c r="T159" s="132">
        <f>S159*H159</f>
        <v>0</v>
      </c>
      <c r="AR159" s="133" t="s">
        <v>120</v>
      </c>
      <c r="AT159" s="133" t="s">
        <v>115</v>
      </c>
      <c r="AU159" s="133" t="s">
        <v>121</v>
      </c>
      <c r="AY159" s="16" t="s">
        <v>113</v>
      </c>
      <c r="BE159" s="134">
        <f>IF(N159="základní",J159,0)</f>
        <v>0</v>
      </c>
      <c r="BF159" s="134">
        <f>IF(N159="snížená",J159,0)</f>
        <v>0</v>
      </c>
      <c r="BG159" s="134">
        <f>IF(N159="zákl. přenesená",J159,0)</f>
        <v>0</v>
      </c>
      <c r="BH159" s="134">
        <f>IF(N159="sníž. přenesená",J159,0)</f>
        <v>0</v>
      </c>
      <c r="BI159" s="134">
        <f>IF(N159="nulová",J159,0)</f>
        <v>0</v>
      </c>
      <c r="BJ159" s="16" t="s">
        <v>121</v>
      </c>
      <c r="BK159" s="134">
        <f>ROUND(I159*H159,2)</f>
        <v>0</v>
      </c>
      <c r="BL159" s="16" t="s">
        <v>120</v>
      </c>
      <c r="BM159" s="133" t="s">
        <v>229</v>
      </c>
    </row>
    <row r="160" spans="2:65" s="1" customFormat="1" ht="11.25">
      <c r="B160" s="31"/>
      <c r="D160" s="135" t="s">
        <v>123</v>
      </c>
      <c r="F160" s="136" t="s">
        <v>230</v>
      </c>
      <c r="I160" s="137"/>
      <c r="L160" s="31"/>
      <c r="M160" s="138"/>
      <c r="T160" s="52"/>
      <c r="AT160" s="16" t="s">
        <v>123</v>
      </c>
      <c r="AU160" s="16" t="s">
        <v>121</v>
      </c>
    </row>
    <row r="161" spans="2:65" s="1" customFormat="1" ht="37.9" customHeight="1">
      <c r="B161" s="121"/>
      <c r="C161" s="154" t="s">
        <v>231</v>
      </c>
      <c r="D161" s="154" t="s">
        <v>196</v>
      </c>
      <c r="E161" s="155" t="s">
        <v>232</v>
      </c>
      <c r="F161" s="156" t="s">
        <v>233</v>
      </c>
      <c r="G161" s="157" t="s">
        <v>217</v>
      </c>
      <c r="H161" s="158">
        <v>1</v>
      </c>
      <c r="I161" s="159"/>
      <c r="J161" s="160">
        <f>ROUND(I161*H161,2)</f>
        <v>0</v>
      </c>
      <c r="K161" s="156" t="s">
        <v>119</v>
      </c>
      <c r="L161" s="161"/>
      <c r="M161" s="162" t="s">
        <v>3</v>
      </c>
      <c r="N161" s="163" t="s">
        <v>44</v>
      </c>
      <c r="P161" s="131">
        <f>O161*H161</f>
        <v>0</v>
      </c>
      <c r="Q161" s="131">
        <v>0.20599999999999999</v>
      </c>
      <c r="R161" s="131">
        <f>Q161*H161</f>
        <v>0.20599999999999999</v>
      </c>
      <c r="S161" s="131">
        <v>0</v>
      </c>
      <c r="T161" s="132">
        <f>S161*H161</f>
        <v>0</v>
      </c>
      <c r="AR161" s="133" t="s">
        <v>163</v>
      </c>
      <c r="AT161" s="133" t="s">
        <v>196</v>
      </c>
      <c r="AU161" s="133" t="s">
        <v>121</v>
      </c>
      <c r="AY161" s="16" t="s">
        <v>113</v>
      </c>
      <c r="BE161" s="134">
        <f>IF(N161="základní",J161,0)</f>
        <v>0</v>
      </c>
      <c r="BF161" s="134">
        <f>IF(N161="snížená",J161,0)</f>
        <v>0</v>
      </c>
      <c r="BG161" s="134">
        <f>IF(N161="zákl. přenesená",J161,0)</f>
        <v>0</v>
      </c>
      <c r="BH161" s="134">
        <f>IF(N161="sníž. přenesená",J161,0)</f>
        <v>0</v>
      </c>
      <c r="BI161" s="134">
        <f>IF(N161="nulová",J161,0)</f>
        <v>0</v>
      </c>
      <c r="BJ161" s="16" t="s">
        <v>121</v>
      </c>
      <c r="BK161" s="134">
        <f>ROUND(I161*H161,2)</f>
        <v>0</v>
      </c>
      <c r="BL161" s="16" t="s">
        <v>120</v>
      </c>
      <c r="BM161" s="133" t="s">
        <v>234</v>
      </c>
    </row>
    <row r="162" spans="2:65" s="11" customFormat="1" ht="22.9" customHeight="1">
      <c r="B162" s="109"/>
      <c r="D162" s="110" t="s">
        <v>71</v>
      </c>
      <c r="E162" s="119" t="s">
        <v>120</v>
      </c>
      <c r="F162" s="119" t="s">
        <v>235</v>
      </c>
      <c r="I162" s="112"/>
      <c r="J162" s="120">
        <f>BK162</f>
        <v>0</v>
      </c>
      <c r="L162" s="109"/>
      <c r="M162" s="114"/>
      <c r="P162" s="115">
        <f>SUM(P163:P167)</f>
        <v>0</v>
      </c>
      <c r="R162" s="115">
        <f>SUM(R163:R167)</f>
        <v>0</v>
      </c>
      <c r="T162" s="116">
        <f>SUM(T163:T167)</f>
        <v>0</v>
      </c>
      <c r="AR162" s="110" t="s">
        <v>77</v>
      </c>
      <c r="AT162" s="117" t="s">
        <v>71</v>
      </c>
      <c r="AU162" s="117" t="s">
        <v>77</v>
      </c>
      <c r="AY162" s="110" t="s">
        <v>113</v>
      </c>
      <c r="BK162" s="118">
        <f>SUM(BK163:BK167)</f>
        <v>0</v>
      </c>
    </row>
    <row r="163" spans="2:65" s="1" customFormat="1" ht="16.5" customHeight="1">
      <c r="B163" s="121"/>
      <c r="C163" s="122" t="s">
        <v>8</v>
      </c>
      <c r="D163" s="122" t="s">
        <v>115</v>
      </c>
      <c r="E163" s="123" t="s">
        <v>236</v>
      </c>
      <c r="F163" s="124" t="s">
        <v>237</v>
      </c>
      <c r="G163" s="125" t="s">
        <v>140</v>
      </c>
      <c r="H163" s="126">
        <v>16.102</v>
      </c>
      <c r="I163" s="127"/>
      <c r="J163" s="128">
        <f>ROUND(I163*H163,2)</f>
        <v>0</v>
      </c>
      <c r="K163" s="124" t="s">
        <v>119</v>
      </c>
      <c r="L163" s="31"/>
      <c r="M163" s="129" t="s">
        <v>3</v>
      </c>
      <c r="N163" s="130" t="s">
        <v>44</v>
      </c>
      <c r="P163" s="131">
        <f>O163*H163</f>
        <v>0</v>
      </c>
      <c r="Q163" s="131">
        <v>0</v>
      </c>
      <c r="R163" s="131">
        <f>Q163*H163</f>
        <v>0</v>
      </c>
      <c r="S163" s="131">
        <v>0</v>
      </c>
      <c r="T163" s="132">
        <f>S163*H163</f>
        <v>0</v>
      </c>
      <c r="AR163" s="133" t="s">
        <v>120</v>
      </c>
      <c r="AT163" s="133" t="s">
        <v>115</v>
      </c>
      <c r="AU163" s="133" t="s">
        <v>121</v>
      </c>
      <c r="AY163" s="16" t="s">
        <v>113</v>
      </c>
      <c r="BE163" s="134">
        <f>IF(N163="základní",J163,0)</f>
        <v>0</v>
      </c>
      <c r="BF163" s="134">
        <f>IF(N163="snížená",J163,0)</f>
        <v>0</v>
      </c>
      <c r="BG163" s="134">
        <f>IF(N163="zákl. přenesená",J163,0)</f>
        <v>0</v>
      </c>
      <c r="BH163" s="134">
        <f>IF(N163="sníž. přenesená",J163,0)</f>
        <v>0</v>
      </c>
      <c r="BI163" s="134">
        <f>IF(N163="nulová",J163,0)</f>
        <v>0</v>
      </c>
      <c r="BJ163" s="16" t="s">
        <v>121</v>
      </c>
      <c r="BK163" s="134">
        <f>ROUND(I163*H163,2)</f>
        <v>0</v>
      </c>
      <c r="BL163" s="16" t="s">
        <v>120</v>
      </c>
      <c r="BM163" s="133" t="s">
        <v>238</v>
      </c>
    </row>
    <row r="164" spans="2:65" s="1" customFormat="1" ht="11.25">
      <c r="B164" s="31"/>
      <c r="D164" s="135" t="s">
        <v>123</v>
      </c>
      <c r="F164" s="136" t="s">
        <v>239</v>
      </c>
      <c r="I164" s="137"/>
      <c r="L164" s="31"/>
      <c r="M164" s="138"/>
      <c r="T164" s="52"/>
      <c r="AT164" s="16" t="s">
        <v>123</v>
      </c>
      <c r="AU164" s="16" t="s">
        <v>121</v>
      </c>
    </row>
    <row r="165" spans="2:65" s="12" customFormat="1" ht="11.25">
      <c r="B165" s="139"/>
      <c r="D165" s="140" t="s">
        <v>135</v>
      </c>
      <c r="E165" s="141" t="s">
        <v>3</v>
      </c>
      <c r="F165" s="142" t="s">
        <v>240</v>
      </c>
      <c r="H165" s="143">
        <v>12.55</v>
      </c>
      <c r="I165" s="144"/>
      <c r="L165" s="139"/>
      <c r="M165" s="145"/>
      <c r="T165" s="146"/>
      <c r="AT165" s="141" t="s">
        <v>135</v>
      </c>
      <c r="AU165" s="141" t="s">
        <v>121</v>
      </c>
      <c r="AV165" s="12" t="s">
        <v>121</v>
      </c>
      <c r="AW165" s="12" t="s">
        <v>34</v>
      </c>
      <c r="AX165" s="12" t="s">
        <v>72</v>
      </c>
      <c r="AY165" s="141" t="s">
        <v>113</v>
      </c>
    </row>
    <row r="166" spans="2:65" s="12" customFormat="1" ht="11.25">
      <c r="B166" s="139"/>
      <c r="D166" s="140" t="s">
        <v>135</v>
      </c>
      <c r="E166" s="141" t="s">
        <v>3</v>
      </c>
      <c r="F166" s="142" t="s">
        <v>241</v>
      </c>
      <c r="H166" s="143">
        <v>3.552</v>
      </c>
      <c r="I166" s="144"/>
      <c r="L166" s="139"/>
      <c r="M166" s="145"/>
      <c r="T166" s="146"/>
      <c r="AT166" s="141" t="s">
        <v>135</v>
      </c>
      <c r="AU166" s="141" t="s">
        <v>121</v>
      </c>
      <c r="AV166" s="12" t="s">
        <v>121</v>
      </c>
      <c r="AW166" s="12" t="s">
        <v>34</v>
      </c>
      <c r="AX166" s="12" t="s">
        <v>72</v>
      </c>
      <c r="AY166" s="141" t="s">
        <v>113</v>
      </c>
    </row>
    <row r="167" spans="2:65" s="13" customFormat="1" ht="11.25">
      <c r="B167" s="147"/>
      <c r="D167" s="140" t="s">
        <v>135</v>
      </c>
      <c r="E167" s="148" t="s">
        <v>3</v>
      </c>
      <c r="F167" s="149" t="s">
        <v>137</v>
      </c>
      <c r="H167" s="150">
        <v>16.102</v>
      </c>
      <c r="I167" s="151"/>
      <c r="L167" s="147"/>
      <c r="M167" s="152"/>
      <c r="T167" s="153"/>
      <c r="AT167" s="148" t="s">
        <v>135</v>
      </c>
      <c r="AU167" s="148" t="s">
        <v>121</v>
      </c>
      <c r="AV167" s="13" t="s">
        <v>120</v>
      </c>
      <c r="AW167" s="13" t="s">
        <v>34</v>
      </c>
      <c r="AX167" s="13" t="s">
        <v>77</v>
      </c>
      <c r="AY167" s="148" t="s">
        <v>113</v>
      </c>
    </row>
    <row r="168" spans="2:65" s="11" customFormat="1" ht="22.9" customHeight="1">
      <c r="B168" s="109"/>
      <c r="D168" s="110" t="s">
        <v>71</v>
      </c>
      <c r="E168" s="119" t="s">
        <v>144</v>
      </c>
      <c r="F168" s="119" t="s">
        <v>242</v>
      </c>
      <c r="I168" s="112"/>
      <c r="J168" s="120">
        <f>BK168</f>
        <v>0</v>
      </c>
      <c r="L168" s="109"/>
      <c r="M168" s="114"/>
      <c r="P168" s="115">
        <f>SUM(P169:P173)</f>
        <v>0</v>
      </c>
      <c r="R168" s="115">
        <f>SUM(R169:R173)</f>
        <v>10.2805</v>
      </c>
      <c r="T168" s="116">
        <f>SUM(T169:T173)</f>
        <v>0</v>
      </c>
      <c r="AR168" s="110" t="s">
        <v>77</v>
      </c>
      <c r="AT168" s="117" t="s">
        <v>71</v>
      </c>
      <c r="AU168" s="117" t="s">
        <v>77</v>
      </c>
      <c r="AY168" s="110" t="s">
        <v>113</v>
      </c>
      <c r="BK168" s="118">
        <f>SUM(BK169:BK173)</f>
        <v>0</v>
      </c>
    </row>
    <row r="169" spans="2:65" s="1" customFormat="1" ht="37.9" customHeight="1">
      <c r="B169" s="121"/>
      <c r="C169" s="122" t="s">
        <v>243</v>
      </c>
      <c r="D169" s="122" t="s">
        <v>115</v>
      </c>
      <c r="E169" s="123" t="s">
        <v>244</v>
      </c>
      <c r="F169" s="124" t="s">
        <v>245</v>
      </c>
      <c r="G169" s="125" t="s">
        <v>118</v>
      </c>
      <c r="H169" s="126">
        <v>50</v>
      </c>
      <c r="I169" s="127"/>
      <c r="J169" s="128">
        <f>ROUND(I169*H169,2)</f>
        <v>0</v>
      </c>
      <c r="K169" s="124" t="s">
        <v>119</v>
      </c>
      <c r="L169" s="31"/>
      <c r="M169" s="129" t="s">
        <v>3</v>
      </c>
      <c r="N169" s="130" t="s">
        <v>44</v>
      </c>
      <c r="P169" s="131">
        <f>O169*H169</f>
        <v>0</v>
      </c>
      <c r="Q169" s="131">
        <v>8.9219999999999994E-2</v>
      </c>
      <c r="R169" s="131">
        <f>Q169*H169</f>
        <v>4.4609999999999994</v>
      </c>
      <c r="S169" s="131">
        <v>0</v>
      </c>
      <c r="T169" s="132">
        <f>S169*H169</f>
        <v>0</v>
      </c>
      <c r="AR169" s="133" t="s">
        <v>120</v>
      </c>
      <c r="AT169" s="133" t="s">
        <v>115</v>
      </c>
      <c r="AU169" s="133" t="s">
        <v>121</v>
      </c>
      <c r="AY169" s="16" t="s">
        <v>113</v>
      </c>
      <c r="BE169" s="134">
        <f>IF(N169="základní",J169,0)</f>
        <v>0</v>
      </c>
      <c r="BF169" s="134">
        <f>IF(N169="snížená",J169,0)</f>
        <v>0</v>
      </c>
      <c r="BG169" s="134">
        <f>IF(N169="zákl. přenesená",J169,0)</f>
        <v>0</v>
      </c>
      <c r="BH169" s="134">
        <f>IF(N169="sníž. přenesená",J169,0)</f>
        <v>0</v>
      </c>
      <c r="BI169" s="134">
        <f>IF(N169="nulová",J169,0)</f>
        <v>0</v>
      </c>
      <c r="BJ169" s="16" t="s">
        <v>121</v>
      </c>
      <c r="BK169" s="134">
        <f>ROUND(I169*H169,2)</f>
        <v>0</v>
      </c>
      <c r="BL169" s="16" t="s">
        <v>120</v>
      </c>
      <c r="BM169" s="133" t="s">
        <v>246</v>
      </c>
    </row>
    <row r="170" spans="2:65" s="1" customFormat="1" ht="11.25">
      <c r="B170" s="31"/>
      <c r="D170" s="135" t="s">
        <v>123</v>
      </c>
      <c r="F170" s="136" t="s">
        <v>247</v>
      </c>
      <c r="I170" s="137"/>
      <c r="L170" s="31"/>
      <c r="M170" s="138"/>
      <c r="T170" s="52"/>
      <c r="AT170" s="16" t="s">
        <v>123</v>
      </c>
      <c r="AU170" s="16" t="s">
        <v>121</v>
      </c>
    </row>
    <row r="171" spans="2:65" s="1" customFormat="1" ht="16.5" customHeight="1">
      <c r="B171" s="121"/>
      <c r="C171" s="154" t="s">
        <v>248</v>
      </c>
      <c r="D171" s="154" t="s">
        <v>196</v>
      </c>
      <c r="E171" s="155" t="s">
        <v>249</v>
      </c>
      <c r="F171" s="156" t="s">
        <v>250</v>
      </c>
      <c r="G171" s="157" t="s">
        <v>118</v>
      </c>
      <c r="H171" s="158">
        <v>51.5</v>
      </c>
      <c r="I171" s="159"/>
      <c r="J171" s="160">
        <f>ROUND(I171*H171,2)</f>
        <v>0</v>
      </c>
      <c r="K171" s="156" t="s">
        <v>119</v>
      </c>
      <c r="L171" s="161"/>
      <c r="M171" s="162" t="s">
        <v>3</v>
      </c>
      <c r="N171" s="163" t="s">
        <v>44</v>
      </c>
      <c r="P171" s="131">
        <f>O171*H171</f>
        <v>0</v>
      </c>
      <c r="Q171" s="131">
        <v>0.113</v>
      </c>
      <c r="R171" s="131">
        <f>Q171*H171</f>
        <v>5.8195000000000006</v>
      </c>
      <c r="S171" s="131">
        <v>0</v>
      </c>
      <c r="T171" s="132">
        <f>S171*H171</f>
        <v>0</v>
      </c>
      <c r="AR171" s="133" t="s">
        <v>163</v>
      </c>
      <c r="AT171" s="133" t="s">
        <v>196</v>
      </c>
      <c r="AU171" s="133" t="s">
        <v>121</v>
      </c>
      <c r="AY171" s="16" t="s">
        <v>113</v>
      </c>
      <c r="BE171" s="134">
        <f>IF(N171="základní",J171,0)</f>
        <v>0</v>
      </c>
      <c r="BF171" s="134">
        <f>IF(N171="snížená",J171,0)</f>
        <v>0</v>
      </c>
      <c r="BG171" s="134">
        <f>IF(N171="zákl. přenesená",J171,0)</f>
        <v>0</v>
      </c>
      <c r="BH171" s="134">
        <f>IF(N171="sníž. přenesená",J171,0)</f>
        <v>0</v>
      </c>
      <c r="BI171" s="134">
        <f>IF(N171="nulová",J171,0)</f>
        <v>0</v>
      </c>
      <c r="BJ171" s="16" t="s">
        <v>121</v>
      </c>
      <c r="BK171" s="134">
        <f>ROUND(I171*H171,2)</f>
        <v>0</v>
      </c>
      <c r="BL171" s="16" t="s">
        <v>120</v>
      </c>
      <c r="BM171" s="133" t="s">
        <v>251</v>
      </c>
    </row>
    <row r="172" spans="2:65" s="1" customFormat="1" ht="19.5">
      <c r="B172" s="31"/>
      <c r="D172" s="140" t="s">
        <v>224</v>
      </c>
      <c r="F172" s="164" t="s">
        <v>252</v>
      </c>
      <c r="I172" s="137"/>
      <c r="L172" s="31"/>
      <c r="M172" s="138"/>
      <c r="T172" s="52"/>
      <c r="AT172" s="16" t="s">
        <v>224</v>
      </c>
      <c r="AU172" s="16" t="s">
        <v>121</v>
      </c>
    </row>
    <row r="173" spans="2:65" s="12" customFormat="1" ht="11.25">
      <c r="B173" s="139"/>
      <c r="D173" s="140" t="s">
        <v>135</v>
      </c>
      <c r="F173" s="142" t="s">
        <v>253</v>
      </c>
      <c r="H173" s="143">
        <v>51.5</v>
      </c>
      <c r="I173" s="144"/>
      <c r="L173" s="139"/>
      <c r="M173" s="145"/>
      <c r="T173" s="146"/>
      <c r="AT173" s="141" t="s">
        <v>135</v>
      </c>
      <c r="AU173" s="141" t="s">
        <v>121</v>
      </c>
      <c r="AV173" s="12" t="s">
        <v>121</v>
      </c>
      <c r="AW173" s="12" t="s">
        <v>4</v>
      </c>
      <c r="AX173" s="12" t="s">
        <v>77</v>
      </c>
      <c r="AY173" s="141" t="s">
        <v>113</v>
      </c>
    </row>
    <row r="174" spans="2:65" s="11" customFormat="1" ht="22.9" customHeight="1">
      <c r="B174" s="109"/>
      <c r="D174" s="110" t="s">
        <v>71</v>
      </c>
      <c r="E174" s="119" t="s">
        <v>163</v>
      </c>
      <c r="F174" s="119" t="s">
        <v>254</v>
      </c>
      <c r="I174" s="112"/>
      <c r="J174" s="120">
        <f>BK174</f>
        <v>0</v>
      </c>
      <c r="L174" s="109"/>
      <c r="M174" s="114"/>
      <c r="P174" s="115">
        <f>SUM(P175:P248)</f>
        <v>0</v>
      </c>
      <c r="R174" s="115">
        <f>SUM(R175:R248)</f>
        <v>11.645636976000002</v>
      </c>
      <c r="T174" s="116">
        <f>SUM(T175:T248)</f>
        <v>50.936</v>
      </c>
      <c r="AR174" s="110" t="s">
        <v>77</v>
      </c>
      <c r="AT174" s="117" t="s">
        <v>71</v>
      </c>
      <c r="AU174" s="117" t="s">
        <v>77</v>
      </c>
      <c r="AY174" s="110" t="s">
        <v>113</v>
      </c>
      <c r="BK174" s="118">
        <f>SUM(BK175:BK248)</f>
        <v>0</v>
      </c>
    </row>
    <row r="175" spans="2:65" s="1" customFormat="1" ht="16.5" customHeight="1">
      <c r="B175" s="121"/>
      <c r="C175" s="122" t="s">
        <v>255</v>
      </c>
      <c r="D175" s="122" t="s">
        <v>115</v>
      </c>
      <c r="E175" s="123" t="s">
        <v>256</v>
      </c>
      <c r="F175" s="124" t="s">
        <v>257</v>
      </c>
      <c r="G175" s="125" t="s">
        <v>153</v>
      </c>
      <c r="H175" s="126">
        <v>28</v>
      </c>
      <c r="I175" s="127"/>
      <c r="J175" s="128">
        <f>ROUND(I175*H175,2)</f>
        <v>0</v>
      </c>
      <c r="K175" s="124" t="s">
        <v>119</v>
      </c>
      <c r="L175" s="31"/>
      <c r="M175" s="129" t="s">
        <v>3</v>
      </c>
      <c r="N175" s="130" t="s">
        <v>44</v>
      </c>
      <c r="P175" s="131">
        <f>O175*H175</f>
        <v>0</v>
      </c>
      <c r="Q175" s="131">
        <v>0</v>
      </c>
      <c r="R175" s="131">
        <f>Q175*H175</f>
        <v>0</v>
      </c>
      <c r="S175" s="131">
        <v>6.5000000000000002E-2</v>
      </c>
      <c r="T175" s="132">
        <f>S175*H175</f>
        <v>1.82</v>
      </c>
      <c r="AR175" s="133" t="s">
        <v>120</v>
      </c>
      <c r="AT175" s="133" t="s">
        <v>115</v>
      </c>
      <c r="AU175" s="133" t="s">
        <v>121</v>
      </c>
      <c r="AY175" s="16" t="s">
        <v>113</v>
      </c>
      <c r="BE175" s="134">
        <f>IF(N175="základní",J175,0)</f>
        <v>0</v>
      </c>
      <c r="BF175" s="134">
        <f>IF(N175="snížená",J175,0)</f>
        <v>0</v>
      </c>
      <c r="BG175" s="134">
        <f>IF(N175="zákl. přenesená",J175,0)</f>
        <v>0</v>
      </c>
      <c r="BH175" s="134">
        <f>IF(N175="sníž. přenesená",J175,0)</f>
        <v>0</v>
      </c>
      <c r="BI175" s="134">
        <f>IF(N175="nulová",J175,0)</f>
        <v>0</v>
      </c>
      <c r="BJ175" s="16" t="s">
        <v>121</v>
      </c>
      <c r="BK175" s="134">
        <f>ROUND(I175*H175,2)</f>
        <v>0</v>
      </c>
      <c r="BL175" s="16" t="s">
        <v>120</v>
      </c>
      <c r="BM175" s="133" t="s">
        <v>258</v>
      </c>
    </row>
    <row r="176" spans="2:65" s="1" customFormat="1" ht="11.25">
      <c r="B176" s="31"/>
      <c r="D176" s="135" t="s">
        <v>123</v>
      </c>
      <c r="F176" s="136" t="s">
        <v>259</v>
      </c>
      <c r="I176" s="137"/>
      <c r="L176" s="31"/>
      <c r="M176" s="138"/>
      <c r="T176" s="52"/>
      <c r="AT176" s="16" t="s">
        <v>123</v>
      </c>
      <c r="AU176" s="16" t="s">
        <v>121</v>
      </c>
    </row>
    <row r="177" spans="2:65" s="1" customFormat="1" ht="24.2" customHeight="1">
      <c r="B177" s="121"/>
      <c r="C177" s="122" t="s">
        <v>260</v>
      </c>
      <c r="D177" s="122" t="s">
        <v>115</v>
      </c>
      <c r="E177" s="123" t="s">
        <v>261</v>
      </c>
      <c r="F177" s="124" t="s">
        <v>262</v>
      </c>
      <c r="G177" s="125" t="s">
        <v>153</v>
      </c>
      <c r="H177" s="126">
        <v>59.2</v>
      </c>
      <c r="I177" s="127"/>
      <c r="J177" s="128">
        <f>ROUND(I177*H177,2)</f>
        <v>0</v>
      </c>
      <c r="K177" s="124" t="s">
        <v>119</v>
      </c>
      <c r="L177" s="31"/>
      <c r="M177" s="129" t="s">
        <v>3</v>
      </c>
      <c r="N177" s="130" t="s">
        <v>44</v>
      </c>
      <c r="P177" s="131">
        <f>O177*H177</f>
        <v>0</v>
      </c>
      <c r="Q177" s="131">
        <v>0</v>
      </c>
      <c r="R177" s="131">
        <f>Q177*H177</f>
        <v>0</v>
      </c>
      <c r="S177" s="131">
        <v>0</v>
      </c>
      <c r="T177" s="132">
        <f>S177*H177</f>
        <v>0</v>
      </c>
      <c r="AR177" s="133" t="s">
        <v>120</v>
      </c>
      <c r="AT177" s="133" t="s">
        <v>115</v>
      </c>
      <c r="AU177" s="133" t="s">
        <v>121</v>
      </c>
      <c r="AY177" s="16" t="s">
        <v>113</v>
      </c>
      <c r="BE177" s="134">
        <f>IF(N177="základní",J177,0)</f>
        <v>0</v>
      </c>
      <c r="BF177" s="134">
        <f>IF(N177="snížená",J177,0)</f>
        <v>0</v>
      </c>
      <c r="BG177" s="134">
        <f>IF(N177="zákl. přenesená",J177,0)</f>
        <v>0</v>
      </c>
      <c r="BH177" s="134">
        <f>IF(N177="sníž. přenesená",J177,0)</f>
        <v>0</v>
      </c>
      <c r="BI177" s="134">
        <f>IF(N177="nulová",J177,0)</f>
        <v>0</v>
      </c>
      <c r="BJ177" s="16" t="s">
        <v>121</v>
      </c>
      <c r="BK177" s="134">
        <f>ROUND(I177*H177,2)</f>
        <v>0</v>
      </c>
      <c r="BL177" s="16" t="s">
        <v>120</v>
      </c>
      <c r="BM177" s="133" t="s">
        <v>263</v>
      </c>
    </row>
    <row r="178" spans="2:65" s="1" customFormat="1" ht="11.25">
      <c r="B178" s="31"/>
      <c r="D178" s="135" t="s">
        <v>123</v>
      </c>
      <c r="F178" s="136" t="s">
        <v>264</v>
      </c>
      <c r="I178" s="137"/>
      <c r="L178" s="31"/>
      <c r="M178" s="138"/>
      <c r="T178" s="52"/>
      <c r="AT178" s="16" t="s">
        <v>123</v>
      </c>
      <c r="AU178" s="16" t="s">
        <v>121</v>
      </c>
    </row>
    <row r="179" spans="2:65" s="1" customFormat="1" ht="16.5" customHeight="1">
      <c r="B179" s="121"/>
      <c r="C179" s="154" t="s">
        <v>265</v>
      </c>
      <c r="D179" s="154" t="s">
        <v>196</v>
      </c>
      <c r="E179" s="155" t="s">
        <v>266</v>
      </c>
      <c r="F179" s="156" t="s">
        <v>267</v>
      </c>
      <c r="G179" s="157" t="s">
        <v>153</v>
      </c>
      <c r="H179" s="158">
        <v>60.088000000000001</v>
      </c>
      <c r="I179" s="159"/>
      <c r="J179" s="160">
        <f>ROUND(I179*H179,2)</f>
        <v>0</v>
      </c>
      <c r="K179" s="156" t="s">
        <v>119</v>
      </c>
      <c r="L179" s="161"/>
      <c r="M179" s="162" t="s">
        <v>3</v>
      </c>
      <c r="N179" s="163" t="s">
        <v>44</v>
      </c>
      <c r="P179" s="131">
        <f>O179*H179</f>
        <v>0</v>
      </c>
      <c r="Q179" s="131">
        <v>1.47E-3</v>
      </c>
      <c r="R179" s="131">
        <f>Q179*H179</f>
        <v>8.8329359999999996E-2</v>
      </c>
      <c r="S179" s="131">
        <v>0</v>
      </c>
      <c r="T179" s="132">
        <f>S179*H179</f>
        <v>0</v>
      </c>
      <c r="AR179" s="133" t="s">
        <v>163</v>
      </c>
      <c r="AT179" s="133" t="s">
        <v>196</v>
      </c>
      <c r="AU179" s="133" t="s">
        <v>121</v>
      </c>
      <c r="AY179" s="16" t="s">
        <v>113</v>
      </c>
      <c r="BE179" s="134">
        <f>IF(N179="základní",J179,0)</f>
        <v>0</v>
      </c>
      <c r="BF179" s="134">
        <f>IF(N179="snížená",J179,0)</f>
        <v>0</v>
      </c>
      <c r="BG179" s="134">
        <f>IF(N179="zákl. přenesená",J179,0)</f>
        <v>0</v>
      </c>
      <c r="BH179" s="134">
        <f>IF(N179="sníž. přenesená",J179,0)</f>
        <v>0</v>
      </c>
      <c r="BI179" s="134">
        <f>IF(N179="nulová",J179,0)</f>
        <v>0</v>
      </c>
      <c r="BJ179" s="16" t="s">
        <v>121</v>
      </c>
      <c r="BK179" s="134">
        <f>ROUND(I179*H179,2)</f>
        <v>0</v>
      </c>
      <c r="BL179" s="16" t="s">
        <v>120</v>
      </c>
      <c r="BM179" s="133" t="s">
        <v>268</v>
      </c>
    </row>
    <row r="180" spans="2:65" s="12" customFormat="1" ht="11.25">
      <c r="B180" s="139"/>
      <c r="D180" s="140" t="s">
        <v>135</v>
      </c>
      <c r="F180" s="142" t="s">
        <v>269</v>
      </c>
      <c r="H180" s="143">
        <v>60.088000000000001</v>
      </c>
      <c r="I180" s="144"/>
      <c r="L180" s="139"/>
      <c r="M180" s="145"/>
      <c r="T180" s="146"/>
      <c r="AT180" s="141" t="s">
        <v>135</v>
      </c>
      <c r="AU180" s="141" t="s">
        <v>121</v>
      </c>
      <c r="AV180" s="12" t="s">
        <v>121</v>
      </c>
      <c r="AW180" s="12" t="s">
        <v>4</v>
      </c>
      <c r="AX180" s="12" t="s">
        <v>77</v>
      </c>
      <c r="AY180" s="141" t="s">
        <v>113</v>
      </c>
    </row>
    <row r="181" spans="2:65" s="1" customFormat="1" ht="16.5" customHeight="1">
      <c r="B181" s="121"/>
      <c r="C181" s="122" t="s">
        <v>270</v>
      </c>
      <c r="D181" s="122" t="s">
        <v>115</v>
      </c>
      <c r="E181" s="123" t="s">
        <v>271</v>
      </c>
      <c r="F181" s="124" t="s">
        <v>272</v>
      </c>
      <c r="G181" s="125" t="s">
        <v>153</v>
      </c>
      <c r="H181" s="126">
        <v>27.8</v>
      </c>
      <c r="I181" s="127"/>
      <c r="J181" s="128">
        <f>ROUND(I181*H181,2)</f>
        <v>0</v>
      </c>
      <c r="K181" s="124" t="s">
        <v>119</v>
      </c>
      <c r="L181" s="31"/>
      <c r="M181" s="129" t="s">
        <v>3</v>
      </c>
      <c r="N181" s="130" t="s">
        <v>44</v>
      </c>
      <c r="P181" s="131">
        <f>O181*H181</f>
        <v>0</v>
      </c>
      <c r="Q181" s="131">
        <v>1.1E-5</v>
      </c>
      <c r="R181" s="131">
        <f>Q181*H181</f>
        <v>3.0580000000000001E-4</v>
      </c>
      <c r="S181" s="131">
        <v>0</v>
      </c>
      <c r="T181" s="132">
        <f>S181*H181</f>
        <v>0</v>
      </c>
      <c r="AR181" s="133" t="s">
        <v>120</v>
      </c>
      <c r="AT181" s="133" t="s">
        <v>115</v>
      </c>
      <c r="AU181" s="133" t="s">
        <v>121</v>
      </c>
      <c r="AY181" s="16" t="s">
        <v>113</v>
      </c>
      <c r="BE181" s="134">
        <f>IF(N181="základní",J181,0)</f>
        <v>0</v>
      </c>
      <c r="BF181" s="134">
        <f>IF(N181="snížená",J181,0)</f>
        <v>0</v>
      </c>
      <c r="BG181" s="134">
        <f>IF(N181="zákl. přenesená",J181,0)</f>
        <v>0</v>
      </c>
      <c r="BH181" s="134">
        <f>IF(N181="sníž. přenesená",J181,0)</f>
        <v>0</v>
      </c>
      <c r="BI181" s="134">
        <f>IF(N181="nulová",J181,0)</f>
        <v>0</v>
      </c>
      <c r="BJ181" s="16" t="s">
        <v>121</v>
      </c>
      <c r="BK181" s="134">
        <f>ROUND(I181*H181,2)</f>
        <v>0</v>
      </c>
      <c r="BL181" s="16" t="s">
        <v>120</v>
      </c>
      <c r="BM181" s="133" t="s">
        <v>273</v>
      </c>
    </row>
    <row r="182" spans="2:65" s="1" customFormat="1" ht="11.25">
      <c r="B182" s="31"/>
      <c r="D182" s="135" t="s">
        <v>123</v>
      </c>
      <c r="F182" s="136" t="s">
        <v>274</v>
      </c>
      <c r="I182" s="137"/>
      <c r="L182" s="31"/>
      <c r="M182" s="138"/>
      <c r="T182" s="52"/>
      <c r="AT182" s="16" t="s">
        <v>123</v>
      </c>
      <c r="AU182" s="16" t="s">
        <v>121</v>
      </c>
    </row>
    <row r="183" spans="2:65" s="12" customFormat="1" ht="11.25">
      <c r="B183" s="139"/>
      <c r="D183" s="140" t="s">
        <v>135</v>
      </c>
      <c r="E183" s="141" t="s">
        <v>3</v>
      </c>
      <c r="F183" s="142" t="s">
        <v>275</v>
      </c>
      <c r="H183" s="143">
        <v>15.5</v>
      </c>
      <c r="I183" s="144"/>
      <c r="L183" s="139"/>
      <c r="M183" s="145"/>
      <c r="T183" s="146"/>
      <c r="AT183" s="141" t="s">
        <v>135</v>
      </c>
      <c r="AU183" s="141" t="s">
        <v>121</v>
      </c>
      <c r="AV183" s="12" t="s">
        <v>121</v>
      </c>
      <c r="AW183" s="12" t="s">
        <v>34</v>
      </c>
      <c r="AX183" s="12" t="s">
        <v>72</v>
      </c>
      <c r="AY183" s="141" t="s">
        <v>113</v>
      </c>
    </row>
    <row r="184" spans="2:65" s="12" customFormat="1" ht="11.25">
      <c r="B184" s="139"/>
      <c r="D184" s="140" t="s">
        <v>135</v>
      </c>
      <c r="E184" s="141" t="s">
        <v>3</v>
      </c>
      <c r="F184" s="142" t="s">
        <v>276</v>
      </c>
      <c r="H184" s="143">
        <v>12.3</v>
      </c>
      <c r="I184" s="144"/>
      <c r="L184" s="139"/>
      <c r="M184" s="145"/>
      <c r="T184" s="146"/>
      <c r="AT184" s="141" t="s">
        <v>135</v>
      </c>
      <c r="AU184" s="141" t="s">
        <v>121</v>
      </c>
      <c r="AV184" s="12" t="s">
        <v>121</v>
      </c>
      <c r="AW184" s="12" t="s">
        <v>34</v>
      </c>
      <c r="AX184" s="12" t="s">
        <v>72</v>
      </c>
      <c r="AY184" s="141" t="s">
        <v>113</v>
      </c>
    </row>
    <row r="185" spans="2:65" s="13" customFormat="1" ht="11.25">
      <c r="B185" s="147"/>
      <c r="D185" s="140" t="s">
        <v>135</v>
      </c>
      <c r="E185" s="148" t="s">
        <v>3</v>
      </c>
      <c r="F185" s="149" t="s">
        <v>137</v>
      </c>
      <c r="H185" s="150">
        <v>27.8</v>
      </c>
      <c r="I185" s="151"/>
      <c r="L185" s="147"/>
      <c r="M185" s="152"/>
      <c r="T185" s="153"/>
      <c r="AT185" s="148" t="s">
        <v>135</v>
      </c>
      <c r="AU185" s="148" t="s">
        <v>121</v>
      </c>
      <c r="AV185" s="13" t="s">
        <v>120</v>
      </c>
      <c r="AW185" s="13" t="s">
        <v>34</v>
      </c>
      <c r="AX185" s="13" t="s">
        <v>77</v>
      </c>
      <c r="AY185" s="148" t="s">
        <v>113</v>
      </c>
    </row>
    <row r="186" spans="2:65" s="1" customFormat="1" ht="16.5" customHeight="1">
      <c r="B186" s="121"/>
      <c r="C186" s="154" t="s">
        <v>277</v>
      </c>
      <c r="D186" s="154" t="s">
        <v>196</v>
      </c>
      <c r="E186" s="155" t="s">
        <v>278</v>
      </c>
      <c r="F186" s="156" t="s">
        <v>279</v>
      </c>
      <c r="G186" s="157" t="s">
        <v>153</v>
      </c>
      <c r="H186" s="158">
        <v>28.634</v>
      </c>
      <c r="I186" s="159"/>
      <c r="J186" s="160">
        <f>ROUND(I186*H186,2)</f>
        <v>0</v>
      </c>
      <c r="K186" s="156" t="s">
        <v>119</v>
      </c>
      <c r="L186" s="161"/>
      <c r="M186" s="162" t="s">
        <v>3</v>
      </c>
      <c r="N186" s="163" t="s">
        <v>44</v>
      </c>
      <c r="P186" s="131">
        <f>O186*H186</f>
        <v>0</v>
      </c>
      <c r="Q186" s="131">
        <v>2.6700000000000001E-3</v>
      </c>
      <c r="R186" s="131">
        <f>Q186*H186</f>
        <v>7.6452779999999998E-2</v>
      </c>
      <c r="S186" s="131">
        <v>0</v>
      </c>
      <c r="T186" s="132">
        <f>S186*H186</f>
        <v>0</v>
      </c>
      <c r="AR186" s="133" t="s">
        <v>163</v>
      </c>
      <c r="AT186" s="133" t="s">
        <v>196</v>
      </c>
      <c r="AU186" s="133" t="s">
        <v>121</v>
      </c>
      <c r="AY186" s="16" t="s">
        <v>113</v>
      </c>
      <c r="BE186" s="134">
        <f>IF(N186="základní",J186,0)</f>
        <v>0</v>
      </c>
      <c r="BF186" s="134">
        <f>IF(N186="snížená",J186,0)</f>
        <v>0</v>
      </c>
      <c r="BG186" s="134">
        <f>IF(N186="zákl. přenesená",J186,0)</f>
        <v>0</v>
      </c>
      <c r="BH186" s="134">
        <f>IF(N186="sníž. přenesená",J186,0)</f>
        <v>0</v>
      </c>
      <c r="BI186" s="134">
        <f>IF(N186="nulová",J186,0)</f>
        <v>0</v>
      </c>
      <c r="BJ186" s="16" t="s">
        <v>121</v>
      </c>
      <c r="BK186" s="134">
        <f>ROUND(I186*H186,2)</f>
        <v>0</v>
      </c>
      <c r="BL186" s="16" t="s">
        <v>120</v>
      </c>
      <c r="BM186" s="133" t="s">
        <v>280</v>
      </c>
    </row>
    <row r="187" spans="2:65" s="12" customFormat="1" ht="11.25">
      <c r="B187" s="139"/>
      <c r="D187" s="140" t="s">
        <v>135</v>
      </c>
      <c r="F187" s="142" t="s">
        <v>281</v>
      </c>
      <c r="H187" s="143">
        <v>28.634</v>
      </c>
      <c r="I187" s="144"/>
      <c r="L187" s="139"/>
      <c r="M187" s="145"/>
      <c r="T187" s="146"/>
      <c r="AT187" s="141" t="s">
        <v>135</v>
      </c>
      <c r="AU187" s="141" t="s">
        <v>121</v>
      </c>
      <c r="AV187" s="12" t="s">
        <v>121</v>
      </c>
      <c r="AW187" s="12" t="s">
        <v>4</v>
      </c>
      <c r="AX187" s="12" t="s">
        <v>77</v>
      </c>
      <c r="AY187" s="141" t="s">
        <v>113</v>
      </c>
    </row>
    <row r="188" spans="2:65" s="1" customFormat="1" ht="16.5" customHeight="1">
      <c r="B188" s="121"/>
      <c r="C188" s="122" t="s">
        <v>282</v>
      </c>
      <c r="D188" s="122" t="s">
        <v>115</v>
      </c>
      <c r="E188" s="123" t="s">
        <v>283</v>
      </c>
      <c r="F188" s="124" t="s">
        <v>284</v>
      </c>
      <c r="G188" s="125" t="s">
        <v>153</v>
      </c>
      <c r="H188" s="126">
        <v>10.4</v>
      </c>
      <c r="I188" s="127"/>
      <c r="J188" s="128">
        <f>ROUND(I188*H188,2)</f>
        <v>0</v>
      </c>
      <c r="K188" s="124" t="s">
        <v>119</v>
      </c>
      <c r="L188" s="31"/>
      <c r="M188" s="129" t="s">
        <v>3</v>
      </c>
      <c r="N188" s="130" t="s">
        <v>44</v>
      </c>
      <c r="P188" s="131">
        <f>O188*H188</f>
        <v>0</v>
      </c>
      <c r="Q188" s="131">
        <v>1.2999999999999999E-5</v>
      </c>
      <c r="R188" s="131">
        <f>Q188*H188</f>
        <v>1.3520000000000001E-4</v>
      </c>
      <c r="S188" s="131">
        <v>0</v>
      </c>
      <c r="T188" s="132">
        <f>S188*H188</f>
        <v>0</v>
      </c>
      <c r="AR188" s="133" t="s">
        <v>120</v>
      </c>
      <c r="AT188" s="133" t="s">
        <v>115</v>
      </c>
      <c r="AU188" s="133" t="s">
        <v>121</v>
      </c>
      <c r="AY188" s="16" t="s">
        <v>113</v>
      </c>
      <c r="BE188" s="134">
        <f>IF(N188="základní",J188,0)</f>
        <v>0</v>
      </c>
      <c r="BF188" s="134">
        <f>IF(N188="snížená",J188,0)</f>
        <v>0</v>
      </c>
      <c r="BG188" s="134">
        <f>IF(N188="zákl. přenesená",J188,0)</f>
        <v>0</v>
      </c>
      <c r="BH188" s="134">
        <f>IF(N188="sníž. přenesená",J188,0)</f>
        <v>0</v>
      </c>
      <c r="BI188" s="134">
        <f>IF(N188="nulová",J188,0)</f>
        <v>0</v>
      </c>
      <c r="BJ188" s="16" t="s">
        <v>121</v>
      </c>
      <c r="BK188" s="134">
        <f>ROUND(I188*H188,2)</f>
        <v>0</v>
      </c>
      <c r="BL188" s="16" t="s">
        <v>120</v>
      </c>
      <c r="BM188" s="133" t="s">
        <v>285</v>
      </c>
    </row>
    <row r="189" spans="2:65" s="1" customFormat="1" ht="11.25">
      <c r="B189" s="31"/>
      <c r="D189" s="135" t="s">
        <v>123</v>
      </c>
      <c r="F189" s="136" t="s">
        <v>286</v>
      </c>
      <c r="I189" s="137"/>
      <c r="L189" s="31"/>
      <c r="M189" s="138"/>
      <c r="T189" s="52"/>
      <c r="AT189" s="16" t="s">
        <v>123</v>
      </c>
      <c r="AU189" s="16" t="s">
        <v>121</v>
      </c>
    </row>
    <row r="190" spans="2:65" s="12" customFormat="1" ht="11.25">
      <c r="B190" s="139"/>
      <c r="D190" s="140" t="s">
        <v>135</v>
      </c>
      <c r="E190" s="141" t="s">
        <v>3</v>
      </c>
      <c r="F190" s="142" t="s">
        <v>287</v>
      </c>
      <c r="H190" s="143">
        <v>10.4</v>
      </c>
      <c r="I190" s="144"/>
      <c r="L190" s="139"/>
      <c r="M190" s="145"/>
      <c r="T190" s="146"/>
      <c r="AT190" s="141" t="s">
        <v>135</v>
      </c>
      <c r="AU190" s="141" t="s">
        <v>121</v>
      </c>
      <c r="AV190" s="12" t="s">
        <v>121</v>
      </c>
      <c r="AW190" s="12" t="s">
        <v>34</v>
      </c>
      <c r="AX190" s="12" t="s">
        <v>72</v>
      </c>
      <c r="AY190" s="141" t="s">
        <v>113</v>
      </c>
    </row>
    <row r="191" spans="2:65" s="13" customFormat="1" ht="11.25">
      <c r="B191" s="147"/>
      <c r="D191" s="140" t="s">
        <v>135</v>
      </c>
      <c r="E191" s="148" t="s">
        <v>3</v>
      </c>
      <c r="F191" s="149" t="s">
        <v>137</v>
      </c>
      <c r="H191" s="150">
        <v>10.4</v>
      </c>
      <c r="I191" s="151"/>
      <c r="L191" s="147"/>
      <c r="M191" s="152"/>
      <c r="T191" s="153"/>
      <c r="AT191" s="148" t="s">
        <v>135</v>
      </c>
      <c r="AU191" s="148" t="s">
        <v>121</v>
      </c>
      <c r="AV191" s="13" t="s">
        <v>120</v>
      </c>
      <c r="AW191" s="13" t="s">
        <v>34</v>
      </c>
      <c r="AX191" s="13" t="s">
        <v>77</v>
      </c>
      <c r="AY191" s="148" t="s">
        <v>113</v>
      </c>
    </row>
    <row r="192" spans="2:65" s="1" customFormat="1" ht="16.5" customHeight="1">
      <c r="B192" s="121"/>
      <c r="C192" s="154" t="s">
        <v>288</v>
      </c>
      <c r="D192" s="154" t="s">
        <v>196</v>
      </c>
      <c r="E192" s="155" t="s">
        <v>289</v>
      </c>
      <c r="F192" s="156" t="s">
        <v>290</v>
      </c>
      <c r="G192" s="157" t="s">
        <v>153</v>
      </c>
      <c r="H192" s="158">
        <v>10.712</v>
      </c>
      <c r="I192" s="159"/>
      <c r="J192" s="160">
        <f>ROUND(I192*H192,2)</f>
        <v>0</v>
      </c>
      <c r="K192" s="156" t="s">
        <v>119</v>
      </c>
      <c r="L192" s="161"/>
      <c r="M192" s="162" t="s">
        <v>3</v>
      </c>
      <c r="N192" s="163" t="s">
        <v>44</v>
      </c>
      <c r="P192" s="131">
        <f>O192*H192</f>
        <v>0</v>
      </c>
      <c r="Q192" s="131">
        <v>4.45E-3</v>
      </c>
      <c r="R192" s="131">
        <f>Q192*H192</f>
        <v>4.76684E-2</v>
      </c>
      <c r="S192" s="131">
        <v>0</v>
      </c>
      <c r="T192" s="132">
        <f>S192*H192</f>
        <v>0</v>
      </c>
      <c r="AR192" s="133" t="s">
        <v>163</v>
      </c>
      <c r="AT192" s="133" t="s">
        <v>196</v>
      </c>
      <c r="AU192" s="133" t="s">
        <v>121</v>
      </c>
      <c r="AY192" s="16" t="s">
        <v>113</v>
      </c>
      <c r="BE192" s="134">
        <f>IF(N192="základní",J192,0)</f>
        <v>0</v>
      </c>
      <c r="BF192" s="134">
        <f>IF(N192="snížená",J192,0)</f>
        <v>0</v>
      </c>
      <c r="BG192" s="134">
        <f>IF(N192="zákl. přenesená",J192,0)</f>
        <v>0</v>
      </c>
      <c r="BH192" s="134">
        <f>IF(N192="sníž. přenesená",J192,0)</f>
        <v>0</v>
      </c>
      <c r="BI192" s="134">
        <f>IF(N192="nulová",J192,0)</f>
        <v>0</v>
      </c>
      <c r="BJ192" s="16" t="s">
        <v>121</v>
      </c>
      <c r="BK192" s="134">
        <f>ROUND(I192*H192,2)</f>
        <v>0</v>
      </c>
      <c r="BL192" s="16" t="s">
        <v>120</v>
      </c>
      <c r="BM192" s="133" t="s">
        <v>291</v>
      </c>
    </row>
    <row r="193" spans="2:65" s="12" customFormat="1" ht="11.25">
      <c r="B193" s="139"/>
      <c r="D193" s="140" t="s">
        <v>135</v>
      </c>
      <c r="F193" s="142" t="s">
        <v>292</v>
      </c>
      <c r="H193" s="143">
        <v>10.712</v>
      </c>
      <c r="I193" s="144"/>
      <c r="L193" s="139"/>
      <c r="M193" s="145"/>
      <c r="T193" s="146"/>
      <c r="AT193" s="141" t="s">
        <v>135</v>
      </c>
      <c r="AU193" s="141" t="s">
        <v>121</v>
      </c>
      <c r="AV193" s="12" t="s">
        <v>121</v>
      </c>
      <c r="AW193" s="12" t="s">
        <v>4</v>
      </c>
      <c r="AX193" s="12" t="s">
        <v>77</v>
      </c>
      <c r="AY193" s="141" t="s">
        <v>113</v>
      </c>
    </row>
    <row r="194" spans="2:65" s="1" customFormat="1" ht="24.2" customHeight="1">
      <c r="B194" s="121"/>
      <c r="C194" s="122" t="s">
        <v>293</v>
      </c>
      <c r="D194" s="122" t="s">
        <v>115</v>
      </c>
      <c r="E194" s="123" t="s">
        <v>294</v>
      </c>
      <c r="F194" s="124" t="s">
        <v>295</v>
      </c>
      <c r="G194" s="125" t="s">
        <v>217</v>
      </c>
      <c r="H194" s="126">
        <v>2</v>
      </c>
      <c r="I194" s="127"/>
      <c r="J194" s="128">
        <f>ROUND(I194*H194,2)</f>
        <v>0</v>
      </c>
      <c r="K194" s="124" t="s">
        <v>119</v>
      </c>
      <c r="L194" s="31"/>
      <c r="M194" s="129" t="s">
        <v>3</v>
      </c>
      <c r="N194" s="130" t="s">
        <v>44</v>
      </c>
      <c r="P194" s="131">
        <f>O194*H194</f>
        <v>0</v>
      </c>
      <c r="Q194" s="131">
        <v>1.2500000000000001E-6</v>
      </c>
      <c r="R194" s="131">
        <f>Q194*H194</f>
        <v>2.5000000000000002E-6</v>
      </c>
      <c r="S194" s="131">
        <v>0</v>
      </c>
      <c r="T194" s="132">
        <f>S194*H194</f>
        <v>0</v>
      </c>
      <c r="AR194" s="133" t="s">
        <v>120</v>
      </c>
      <c r="AT194" s="133" t="s">
        <v>115</v>
      </c>
      <c r="AU194" s="133" t="s">
        <v>121</v>
      </c>
      <c r="AY194" s="16" t="s">
        <v>113</v>
      </c>
      <c r="BE194" s="134">
        <f>IF(N194="základní",J194,0)</f>
        <v>0</v>
      </c>
      <c r="BF194" s="134">
        <f>IF(N194="snížená",J194,0)</f>
        <v>0</v>
      </c>
      <c r="BG194" s="134">
        <f>IF(N194="zákl. přenesená",J194,0)</f>
        <v>0</v>
      </c>
      <c r="BH194" s="134">
        <f>IF(N194="sníž. přenesená",J194,0)</f>
        <v>0</v>
      </c>
      <c r="BI194" s="134">
        <f>IF(N194="nulová",J194,0)</f>
        <v>0</v>
      </c>
      <c r="BJ194" s="16" t="s">
        <v>121</v>
      </c>
      <c r="BK194" s="134">
        <f>ROUND(I194*H194,2)</f>
        <v>0</v>
      </c>
      <c r="BL194" s="16" t="s">
        <v>120</v>
      </c>
      <c r="BM194" s="133" t="s">
        <v>296</v>
      </c>
    </row>
    <row r="195" spans="2:65" s="1" customFormat="1" ht="11.25">
      <c r="B195" s="31"/>
      <c r="D195" s="135" t="s">
        <v>123</v>
      </c>
      <c r="F195" s="136" t="s">
        <v>297</v>
      </c>
      <c r="I195" s="137"/>
      <c r="L195" s="31"/>
      <c r="M195" s="138"/>
      <c r="T195" s="52"/>
      <c r="AT195" s="16" t="s">
        <v>123</v>
      </c>
      <c r="AU195" s="16" t="s">
        <v>121</v>
      </c>
    </row>
    <row r="196" spans="2:65" s="1" customFormat="1" ht="16.5" customHeight="1">
      <c r="B196" s="121"/>
      <c r="C196" s="154" t="s">
        <v>298</v>
      </c>
      <c r="D196" s="154" t="s">
        <v>196</v>
      </c>
      <c r="E196" s="155" t="s">
        <v>299</v>
      </c>
      <c r="F196" s="156" t="s">
        <v>300</v>
      </c>
      <c r="G196" s="157" t="s">
        <v>217</v>
      </c>
      <c r="H196" s="158">
        <v>2</v>
      </c>
      <c r="I196" s="159"/>
      <c r="J196" s="160">
        <f>ROUND(I196*H196,2)</f>
        <v>0</v>
      </c>
      <c r="K196" s="156" t="s">
        <v>119</v>
      </c>
      <c r="L196" s="161"/>
      <c r="M196" s="162" t="s">
        <v>3</v>
      </c>
      <c r="N196" s="163" t="s">
        <v>44</v>
      </c>
      <c r="P196" s="131">
        <f>O196*H196</f>
        <v>0</v>
      </c>
      <c r="Q196" s="131">
        <v>7.6000000000000004E-4</v>
      </c>
      <c r="R196" s="131">
        <f>Q196*H196</f>
        <v>1.5200000000000001E-3</v>
      </c>
      <c r="S196" s="131">
        <v>0</v>
      </c>
      <c r="T196" s="132">
        <f>S196*H196</f>
        <v>0</v>
      </c>
      <c r="AR196" s="133" t="s">
        <v>163</v>
      </c>
      <c r="AT196" s="133" t="s">
        <v>196</v>
      </c>
      <c r="AU196" s="133" t="s">
        <v>121</v>
      </c>
      <c r="AY196" s="16" t="s">
        <v>113</v>
      </c>
      <c r="BE196" s="134">
        <f>IF(N196="základní",J196,0)</f>
        <v>0</v>
      </c>
      <c r="BF196" s="134">
        <f>IF(N196="snížená",J196,0)</f>
        <v>0</v>
      </c>
      <c r="BG196" s="134">
        <f>IF(N196="zákl. přenesená",J196,0)</f>
        <v>0</v>
      </c>
      <c r="BH196" s="134">
        <f>IF(N196="sníž. přenesená",J196,0)</f>
        <v>0</v>
      </c>
      <c r="BI196" s="134">
        <f>IF(N196="nulová",J196,0)</f>
        <v>0</v>
      </c>
      <c r="BJ196" s="16" t="s">
        <v>121</v>
      </c>
      <c r="BK196" s="134">
        <f>ROUND(I196*H196,2)</f>
        <v>0</v>
      </c>
      <c r="BL196" s="16" t="s">
        <v>120</v>
      </c>
      <c r="BM196" s="133" t="s">
        <v>301</v>
      </c>
    </row>
    <row r="197" spans="2:65" s="1" customFormat="1" ht="24.2" customHeight="1">
      <c r="B197" s="121"/>
      <c r="C197" s="122" t="s">
        <v>302</v>
      </c>
      <c r="D197" s="122" t="s">
        <v>115</v>
      </c>
      <c r="E197" s="123" t="s">
        <v>303</v>
      </c>
      <c r="F197" s="124" t="s">
        <v>304</v>
      </c>
      <c r="G197" s="125" t="s">
        <v>217</v>
      </c>
      <c r="H197" s="126">
        <v>1</v>
      </c>
      <c r="I197" s="127"/>
      <c r="J197" s="128">
        <f>ROUND(I197*H197,2)</f>
        <v>0</v>
      </c>
      <c r="K197" s="124" t="s">
        <v>119</v>
      </c>
      <c r="L197" s="31"/>
      <c r="M197" s="129" t="s">
        <v>3</v>
      </c>
      <c r="N197" s="130" t="s">
        <v>44</v>
      </c>
      <c r="P197" s="131">
        <f>O197*H197</f>
        <v>0</v>
      </c>
      <c r="Q197" s="131">
        <v>1.9E-6</v>
      </c>
      <c r="R197" s="131">
        <f>Q197*H197</f>
        <v>1.9E-6</v>
      </c>
      <c r="S197" s="131">
        <v>0</v>
      </c>
      <c r="T197" s="132">
        <f>S197*H197</f>
        <v>0</v>
      </c>
      <c r="AR197" s="133" t="s">
        <v>120</v>
      </c>
      <c r="AT197" s="133" t="s">
        <v>115</v>
      </c>
      <c r="AU197" s="133" t="s">
        <v>121</v>
      </c>
      <c r="AY197" s="16" t="s">
        <v>113</v>
      </c>
      <c r="BE197" s="134">
        <f>IF(N197="základní",J197,0)</f>
        <v>0</v>
      </c>
      <c r="BF197" s="134">
        <f>IF(N197="snížená",J197,0)</f>
        <v>0</v>
      </c>
      <c r="BG197" s="134">
        <f>IF(N197="zákl. přenesená",J197,0)</f>
        <v>0</v>
      </c>
      <c r="BH197" s="134">
        <f>IF(N197="sníž. přenesená",J197,0)</f>
        <v>0</v>
      </c>
      <c r="BI197" s="134">
        <f>IF(N197="nulová",J197,0)</f>
        <v>0</v>
      </c>
      <c r="BJ197" s="16" t="s">
        <v>121</v>
      </c>
      <c r="BK197" s="134">
        <f>ROUND(I197*H197,2)</f>
        <v>0</v>
      </c>
      <c r="BL197" s="16" t="s">
        <v>120</v>
      </c>
      <c r="BM197" s="133" t="s">
        <v>305</v>
      </c>
    </row>
    <row r="198" spans="2:65" s="1" customFormat="1" ht="11.25">
      <c r="B198" s="31"/>
      <c r="D198" s="135" t="s">
        <v>123</v>
      </c>
      <c r="F198" s="136" t="s">
        <v>306</v>
      </c>
      <c r="I198" s="137"/>
      <c r="L198" s="31"/>
      <c r="M198" s="138"/>
      <c r="T198" s="52"/>
      <c r="AT198" s="16" t="s">
        <v>123</v>
      </c>
      <c r="AU198" s="16" t="s">
        <v>121</v>
      </c>
    </row>
    <row r="199" spans="2:65" s="1" customFormat="1" ht="16.5" customHeight="1">
      <c r="B199" s="121"/>
      <c r="C199" s="154" t="s">
        <v>307</v>
      </c>
      <c r="D199" s="154" t="s">
        <v>196</v>
      </c>
      <c r="E199" s="155" t="s">
        <v>308</v>
      </c>
      <c r="F199" s="156" t="s">
        <v>309</v>
      </c>
      <c r="G199" s="157" t="s">
        <v>217</v>
      </c>
      <c r="H199" s="158">
        <v>1</v>
      </c>
      <c r="I199" s="159"/>
      <c r="J199" s="160">
        <f>ROUND(I199*H199,2)</f>
        <v>0</v>
      </c>
      <c r="K199" s="156" t="s">
        <v>119</v>
      </c>
      <c r="L199" s="161"/>
      <c r="M199" s="162" t="s">
        <v>3</v>
      </c>
      <c r="N199" s="163" t="s">
        <v>44</v>
      </c>
      <c r="P199" s="131">
        <f>O199*H199</f>
        <v>0</v>
      </c>
      <c r="Q199" s="131">
        <v>1.4599999999999999E-3</v>
      </c>
      <c r="R199" s="131">
        <f>Q199*H199</f>
        <v>1.4599999999999999E-3</v>
      </c>
      <c r="S199" s="131">
        <v>0</v>
      </c>
      <c r="T199" s="132">
        <f>S199*H199</f>
        <v>0</v>
      </c>
      <c r="AR199" s="133" t="s">
        <v>163</v>
      </c>
      <c r="AT199" s="133" t="s">
        <v>196</v>
      </c>
      <c r="AU199" s="133" t="s">
        <v>121</v>
      </c>
      <c r="AY199" s="16" t="s">
        <v>113</v>
      </c>
      <c r="BE199" s="134">
        <f>IF(N199="základní",J199,0)</f>
        <v>0</v>
      </c>
      <c r="BF199" s="134">
        <f>IF(N199="snížená",J199,0)</f>
        <v>0</v>
      </c>
      <c r="BG199" s="134">
        <f>IF(N199="zákl. přenesená",J199,0)</f>
        <v>0</v>
      </c>
      <c r="BH199" s="134">
        <f>IF(N199="sníž. přenesená",J199,0)</f>
        <v>0</v>
      </c>
      <c r="BI199" s="134">
        <f>IF(N199="nulová",J199,0)</f>
        <v>0</v>
      </c>
      <c r="BJ199" s="16" t="s">
        <v>121</v>
      </c>
      <c r="BK199" s="134">
        <f>ROUND(I199*H199,2)</f>
        <v>0</v>
      </c>
      <c r="BL199" s="16" t="s">
        <v>120</v>
      </c>
      <c r="BM199" s="133" t="s">
        <v>310</v>
      </c>
    </row>
    <row r="200" spans="2:65" s="1" customFormat="1" ht="16.5" customHeight="1">
      <c r="B200" s="121"/>
      <c r="C200" s="122" t="s">
        <v>311</v>
      </c>
      <c r="D200" s="122" t="s">
        <v>115</v>
      </c>
      <c r="E200" s="123" t="s">
        <v>312</v>
      </c>
      <c r="F200" s="124" t="s">
        <v>313</v>
      </c>
      <c r="G200" s="125" t="s">
        <v>140</v>
      </c>
      <c r="H200" s="126">
        <v>4.8</v>
      </c>
      <c r="I200" s="127"/>
      <c r="J200" s="128">
        <f>ROUND(I200*H200,2)</f>
        <v>0</v>
      </c>
      <c r="K200" s="124" t="s">
        <v>119</v>
      </c>
      <c r="L200" s="31"/>
      <c r="M200" s="129" t="s">
        <v>3</v>
      </c>
      <c r="N200" s="130" t="s">
        <v>44</v>
      </c>
      <c r="P200" s="131">
        <f>O200*H200</f>
        <v>0</v>
      </c>
      <c r="Q200" s="131">
        <v>0</v>
      </c>
      <c r="R200" s="131">
        <f>Q200*H200</f>
        <v>0</v>
      </c>
      <c r="S200" s="131">
        <v>1.92</v>
      </c>
      <c r="T200" s="132">
        <f>S200*H200</f>
        <v>9.2159999999999993</v>
      </c>
      <c r="AR200" s="133" t="s">
        <v>120</v>
      </c>
      <c r="AT200" s="133" t="s">
        <v>115</v>
      </c>
      <c r="AU200" s="133" t="s">
        <v>121</v>
      </c>
      <c r="AY200" s="16" t="s">
        <v>113</v>
      </c>
      <c r="BE200" s="134">
        <f>IF(N200="základní",J200,0)</f>
        <v>0</v>
      </c>
      <c r="BF200" s="134">
        <f>IF(N200="snížená",J200,0)</f>
        <v>0</v>
      </c>
      <c r="BG200" s="134">
        <f>IF(N200="zákl. přenesená",J200,0)</f>
        <v>0</v>
      </c>
      <c r="BH200" s="134">
        <f>IF(N200="sníž. přenesená",J200,0)</f>
        <v>0</v>
      </c>
      <c r="BI200" s="134">
        <f>IF(N200="nulová",J200,0)</f>
        <v>0</v>
      </c>
      <c r="BJ200" s="16" t="s">
        <v>121</v>
      </c>
      <c r="BK200" s="134">
        <f>ROUND(I200*H200,2)</f>
        <v>0</v>
      </c>
      <c r="BL200" s="16" t="s">
        <v>120</v>
      </c>
      <c r="BM200" s="133" t="s">
        <v>314</v>
      </c>
    </row>
    <row r="201" spans="2:65" s="1" customFormat="1" ht="11.25">
      <c r="B201" s="31"/>
      <c r="D201" s="135" t="s">
        <v>123</v>
      </c>
      <c r="F201" s="136" t="s">
        <v>315</v>
      </c>
      <c r="I201" s="137"/>
      <c r="L201" s="31"/>
      <c r="M201" s="138"/>
      <c r="T201" s="52"/>
      <c r="AT201" s="16" t="s">
        <v>123</v>
      </c>
      <c r="AU201" s="16" t="s">
        <v>121</v>
      </c>
    </row>
    <row r="202" spans="2:65" s="12" customFormat="1" ht="11.25">
      <c r="B202" s="139"/>
      <c r="D202" s="140" t="s">
        <v>135</v>
      </c>
      <c r="E202" s="141" t="s">
        <v>3</v>
      </c>
      <c r="F202" s="142" t="s">
        <v>316</v>
      </c>
      <c r="H202" s="143">
        <v>4.8</v>
      </c>
      <c r="I202" s="144"/>
      <c r="L202" s="139"/>
      <c r="M202" s="145"/>
      <c r="T202" s="146"/>
      <c r="AT202" s="141" t="s">
        <v>135</v>
      </c>
      <c r="AU202" s="141" t="s">
        <v>121</v>
      </c>
      <c r="AV202" s="12" t="s">
        <v>121</v>
      </c>
      <c r="AW202" s="12" t="s">
        <v>34</v>
      </c>
      <c r="AX202" s="12" t="s">
        <v>72</v>
      </c>
      <c r="AY202" s="141" t="s">
        <v>113</v>
      </c>
    </row>
    <row r="203" spans="2:65" s="13" customFormat="1" ht="11.25">
      <c r="B203" s="147"/>
      <c r="D203" s="140" t="s">
        <v>135</v>
      </c>
      <c r="E203" s="148" t="s">
        <v>3</v>
      </c>
      <c r="F203" s="149" t="s">
        <v>137</v>
      </c>
      <c r="H203" s="150">
        <v>4.8</v>
      </c>
      <c r="I203" s="151"/>
      <c r="L203" s="147"/>
      <c r="M203" s="152"/>
      <c r="T203" s="153"/>
      <c r="AT203" s="148" t="s">
        <v>135</v>
      </c>
      <c r="AU203" s="148" t="s">
        <v>121</v>
      </c>
      <c r="AV203" s="13" t="s">
        <v>120</v>
      </c>
      <c r="AW203" s="13" t="s">
        <v>34</v>
      </c>
      <c r="AX203" s="13" t="s">
        <v>77</v>
      </c>
      <c r="AY203" s="148" t="s">
        <v>113</v>
      </c>
    </row>
    <row r="204" spans="2:65" s="1" customFormat="1" ht="37.9" customHeight="1">
      <c r="B204" s="121"/>
      <c r="C204" s="122" t="s">
        <v>317</v>
      </c>
      <c r="D204" s="122" t="s">
        <v>115</v>
      </c>
      <c r="E204" s="123" t="s">
        <v>318</v>
      </c>
      <c r="F204" s="124" t="s">
        <v>319</v>
      </c>
      <c r="G204" s="125" t="s">
        <v>140</v>
      </c>
      <c r="H204" s="126">
        <v>110</v>
      </c>
      <c r="I204" s="127"/>
      <c r="J204" s="128">
        <f>ROUND(I204*H204,2)</f>
        <v>0</v>
      </c>
      <c r="K204" s="124" t="s">
        <v>119</v>
      </c>
      <c r="L204" s="31"/>
      <c r="M204" s="129" t="s">
        <v>3</v>
      </c>
      <c r="N204" s="130" t="s">
        <v>44</v>
      </c>
      <c r="P204" s="131">
        <f>O204*H204</f>
        <v>0</v>
      </c>
      <c r="Q204" s="131">
        <v>0</v>
      </c>
      <c r="R204" s="131">
        <f>Q204*H204</f>
        <v>0</v>
      </c>
      <c r="S204" s="131">
        <v>0.36</v>
      </c>
      <c r="T204" s="132">
        <f>S204*H204</f>
        <v>39.6</v>
      </c>
      <c r="AR204" s="133" t="s">
        <v>120</v>
      </c>
      <c r="AT204" s="133" t="s">
        <v>115</v>
      </c>
      <c r="AU204" s="133" t="s">
        <v>121</v>
      </c>
      <c r="AY204" s="16" t="s">
        <v>113</v>
      </c>
      <c r="BE204" s="134">
        <f>IF(N204="základní",J204,0)</f>
        <v>0</v>
      </c>
      <c r="BF204" s="134">
        <f>IF(N204="snížená",J204,0)</f>
        <v>0</v>
      </c>
      <c r="BG204" s="134">
        <f>IF(N204="zákl. přenesená",J204,0)</f>
        <v>0</v>
      </c>
      <c r="BH204" s="134">
        <f>IF(N204="sníž. přenesená",J204,0)</f>
        <v>0</v>
      </c>
      <c r="BI204" s="134">
        <f>IF(N204="nulová",J204,0)</f>
        <v>0</v>
      </c>
      <c r="BJ204" s="16" t="s">
        <v>121</v>
      </c>
      <c r="BK204" s="134">
        <f>ROUND(I204*H204,2)</f>
        <v>0</v>
      </c>
      <c r="BL204" s="16" t="s">
        <v>120</v>
      </c>
      <c r="BM204" s="133" t="s">
        <v>320</v>
      </c>
    </row>
    <row r="205" spans="2:65" s="1" customFormat="1" ht="11.25">
      <c r="B205" s="31"/>
      <c r="D205" s="135" t="s">
        <v>123</v>
      </c>
      <c r="F205" s="136" t="s">
        <v>321</v>
      </c>
      <c r="I205" s="137"/>
      <c r="L205" s="31"/>
      <c r="M205" s="138"/>
      <c r="T205" s="52"/>
      <c r="AT205" s="16" t="s">
        <v>123</v>
      </c>
      <c r="AU205" s="16" t="s">
        <v>121</v>
      </c>
    </row>
    <row r="206" spans="2:65" s="12" customFormat="1" ht="11.25">
      <c r="B206" s="139"/>
      <c r="D206" s="140" t="s">
        <v>135</v>
      </c>
      <c r="E206" s="141" t="s">
        <v>3</v>
      </c>
      <c r="F206" s="142" t="s">
        <v>322</v>
      </c>
      <c r="H206" s="143">
        <v>110</v>
      </c>
      <c r="I206" s="144"/>
      <c r="L206" s="139"/>
      <c r="M206" s="145"/>
      <c r="T206" s="146"/>
      <c r="AT206" s="141" t="s">
        <v>135</v>
      </c>
      <c r="AU206" s="141" t="s">
        <v>121</v>
      </c>
      <c r="AV206" s="12" t="s">
        <v>121</v>
      </c>
      <c r="AW206" s="12" t="s">
        <v>34</v>
      </c>
      <c r="AX206" s="12" t="s">
        <v>72</v>
      </c>
      <c r="AY206" s="141" t="s">
        <v>113</v>
      </c>
    </row>
    <row r="207" spans="2:65" s="13" customFormat="1" ht="11.25">
      <c r="B207" s="147"/>
      <c r="D207" s="140" t="s">
        <v>135</v>
      </c>
      <c r="E207" s="148" t="s">
        <v>3</v>
      </c>
      <c r="F207" s="149" t="s">
        <v>137</v>
      </c>
      <c r="H207" s="150">
        <v>110</v>
      </c>
      <c r="I207" s="151"/>
      <c r="L207" s="147"/>
      <c r="M207" s="152"/>
      <c r="T207" s="153"/>
      <c r="AT207" s="148" t="s">
        <v>135</v>
      </c>
      <c r="AU207" s="148" t="s">
        <v>121</v>
      </c>
      <c r="AV207" s="13" t="s">
        <v>120</v>
      </c>
      <c r="AW207" s="13" t="s">
        <v>34</v>
      </c>
      <c r="AX207" s="13" t="s">
        <v>77</v>
      </c>
      <c r="AY207" s="148" t="s">
        <v>113</v>
      </c>
    </row>
    <row r="208" spans="2:65" s="1" customFormat="1" ht="16.5" customHeight="1">
      <c r="B208" s="121"/>
      <c r="C208" s="122" t="s">
        <v>323</v>
      </c>
      <c r="D208" s="122" t="s">
        <v>115</v>
      </c>
      <c r="E208" s="123" t="s">
        <v>324</v>
      </c>
      <c r="F208" s="124" t="s">
        <v>325</v>
      </c>
      <c r="G208" s="125" t="s">
        <v>153</v>
      </c>
      <c r="H208" s="126">
        <v>59.2</v>
      </c>
      <c r="I208" s="127"/>
      <c r="J208" s="128">
        <f>ROUND(I208*H208,2)</f>
        <v>0</v>
      </c>
      <c r="K208" s="124" t="s">
        <v>119</v>
      </c>
      <c r="L208" s="31"/>
      <c r="M208" s="129" t="s">
        <v>3</v>
      </c>
      <c r="N208" s="130" t="s">
        <v>44</v>
      </c>
      <c r="P208" s="131">
        <f>O208*H208</f>
        <v>0</v>
      </c>
      <c r="Q208" s="131">
        <v>0</v>
      </c>
      <c r="R208" s="131">
        <f>Q208*H208</f>
        <v>0</v>
      </c>
      <c r="S208" s="131">
        <v>0</v>
      </c>
      <c r="T208" s="132">
        <f>S208*H208</f>
        <v>0</v>
      </c>
      <c r="AR208" s="133" t="s">
        <v>120</v>
      </c>
      <c r="AT208" s="133" t="s">
        <v>115</v>
      </c>
      <c r="AU208" s="133" t="s">
        <v>121</v>
      </c>
      <c r="AY208" s="16" t="s">
        <v>113</v>
      </c>
      <c r="BE208" s="134">
        <f>IF(N208="základní",J208,0)</f>
        <v>0</v>
      </c>
      <c r="BF208" s="134">
        <f>IF(N208="snížená",J208,0)</f>
        <v>0</v>
      </c>
      <c r="BG208" s="134">
        <f>IF(N208="zákl. přenesená",J208,0)</f>
        <v>0</v>
      </c>
      <c r="BH208" s="134">
        <f>IF(N208="sníž. přenesená",J208,0)</f>
        <v>0</v>
      </c>
      <c r="BI208" s="134">
        <f>IF(N208="nulová",J208,0)</f>
        <v>0</v>
      </c>
      <c r="BJ208" s="16" t="s">
        <v>121</v>
      </c>
      <c r="BK208" s="134">
        <f>ROUND(I208*H208,2)</f>
        <v>0</v>
      </c>
      <c r="BL208" s="16" t="s">
        <v>120</v>
      </c>
      <c r="BM208" s="133" t="s">
        <v>326</v>
      </c>
    </row>
    <row r="209" spans="2:65" s="1" customFormat="1" ht="11.25">
      <c r="B209" s="31"/>
      <c r="D209" s="135" t="s">
        <v>123</v>
      </c>
      <c r="F209" s="136" t="s">
        <v>327</v>
      </c>
      <c r="I209" s="137"/>
      <c r="L209" s="31"/>
      <c r="M209" s="138"/>
      <c r="T209" s="52"/>
      <c r="AT209" s="16" t="s">
        <v>123</v>
      </c>
      <c r="AU209" s="16" t="s">
        <v>121</v>
      </c>
    </row>
    <row r="210" spans="2:65" s="1" customFormat="1" ht="16.5" customHeight="1">
      <c r="B210" s="121"/>
      <c r="C210" s="122" t="s">
        <v>328</v>
      </c>
      <c r="D210" s="122" t="s">
        <v>115</v>
      </c>
      <c r="E210" s="123" t="s">
        <v>329</v>
      </c>
      <c r="F210" s="124" t="s">
        <v>330</v>
      </c>
      <c r="G210" s="125" t="s">
        <v>153</v>
      </c>
      <c r="H210" s="126">
        <v>38.200000000000003</v>
      </c>
      <c r="I210" s="127"/>
      <c r="J210" s="128">
        <f>ROUND(I210*H210,2)</f>
        <v>0</v>
      </c>
      <c r="K210" s="124" t="s">
        <v>119</v>
      </c>
      <c r="L210" s="31"/>
      <c r="M210" s="129" t="s">
        <v>3</v>
      </c>
      <c r="N210" s="130" t="s">
        <v>44</v>
      </c>
      <c r="P210" s="131">
        <f>O210*H210</f>
        <v>0</v>
      </c>
      <c r="Q210" s="131">
        <v>0</v>
      </c>
      <c r="R210" s="131">
        <f>Q210*H210</f>
        <v>0</v>
      </c>
      <c r="S210" s="131">
        <v>0</v>
      </c>
      <c r="T210" s="132">
        <f>S210*H210</f>
        <v>0</v>
      </c>
      <c r="AR210" s="133" t="s">
        <v>120</v>
      </c>
      <c r="AT210" s="133" t="s">
        <v>115</v>
      </c>
      <c r="AU210" s="133" t="s">
        <v>121</v>
      </c>
      <c r="AY210" s="16" t="s">
        <v>113</v>
      </c>
      <c r="BE210" s="134">
        <f>IF(N210="základní",J210,0)</f>
        <v>0</v>
      </c>
      <c r="BF210" s="134">
        <f>IF(N210="snížená",J210,0)</f>
        <v>0</v>
      </c>
      <c r="BG210" s="134">
        <f>IF(N210="zákl. přenesená",J210,0)</f>
        <v>0</v>
      </c>
      <c r="BH210" s="134">
        <f>IF(N210="sníž. přenesená",J210,0)</f>
        <v>0</v>
      </c>
      <c r="BI210" s="134">
        <f>IF(N210="nulová",J210,0)</f>
        <v>0</v>
      </c>
      <c r="BJ210" s="16" t="s">
        <v>121</v>
      </c>
      <c r="BK210" s="134">
        <f>ROUND(I210*H210,2)</f>
        <v>0</v>
      </c>
      <c r="BL210" s="16" t="s">
        <v>120</v>
      </c>
      <c r="BM210" s="133" t="s">
        <v>331</v>
      </c>
    </row>
    <row r="211" spans="2:65" s="1" customFormat="1" ht="11.25">
      <c r="B211" s="31"/>
      <c r="D211" s="135" t="s">
        <v>123</v>
      </c>
      <c r="F211" s="136" t="s">
        <v>332</v>
      </c>
      <c r="I211" s="137"/>
      <c r="L211" s="31"/>
      <c r="M211" s="138"/>
      <c r="T211" s="52"/>
      <c r="AT211" s="16" t="s">
        <v>123</v>
      </c>
      <c r="AU211" s="16" t="s">
        <v>121</v>
      </c>
    </row>
    <row r="212" spans="2:65" s="12" customFormat="1" ht="11.25">
      <c r="B212" s="139"/>
      <c r="D212" s="140" t="s">
        <v>135</v>
      </c>
      <c r="E212" s="141" t="s">
        <v>3</v>
      </c>
      <c r="F212" s="142" t="s">
        <v>333</v>
      </c>
      <c r="H212" s="143">
        <v>38.200000000000003</v>
      </c>
      <c r="I212" s="144"/>
      <c r="L212" s="139"/>
      <c r="M212" s="145"/>
      <c r="T212" s="146"/>
      <c r="AT212" s="141" t="s">
        <v>135</v>
      </c>
      <c r="AU212" s="141" t="s">
        <v>121</v>
      </c>
      <c r="AV212" s="12" t="s">
        <v>121</v>
      </c>
      <c r="AW212" s="12" t="s">
        <v>34</v>
      </c>
      <c r="AX212" s="12" t="s">
        <v>72</v>
      </c>
      <c r="AY212" s="141" t="s">
        <v>113</v>
      </c>
    </row>
    <row r="213" spans="2:65" s="13" customFormat="1" ht="11.25">
      <c r="B213" s="147"/>
      <c r="D213" s="140" t="s">
        <v>135</v>
      </c>
      <c r="E213" s="148" t="s">
        <v>3</v>
      </c>
      <c r="F213" s="149" t="s">
        <v>137</v>
      </c>
      <c r="H213" s="150">
        <v>38.200000000000003</v>
      </c>
      <c r="I213" s="151"/>
      <c r="L213" s="147"/>
      <c r="M213" s="152"/>
      <c r="T213" s="153"/>
      <c r="AT213" s="148" t="s">
        <v>135</v>
      </c>
      <c r="AU213" s="148" t="s">
        <v>121</v>
      </c>
      <c r="AV213" s="13" t="s">
        <v>120</v>
      </c>
      <c r="AW213" s="13" t="s">
        <v>34</v>
      </c>
      <c r="AX213" s="13" t="s">
        <v>77</v>
      </c>
      <c r="AY213" s="148" t="s">
        <v>113</v>
      </c>
    </row>
    <row r="214" spans="2:65" s="1" customFormat="1" ht="16.5" customHeight="1">
      <c r="B214" s="121"/>
      <c r="C214" s="122" t="s">
        <v>334</v>
      </c>
      <c r="D214" s="122" t="s">
        <v>115</v>
      </c>
      <c r="E214" s="123" t="s">
        <v>335</v>
      </c>
      <c r="F214" s="124" t="s">
        <v>336</v>
      </c>
      <c r="G214" s="125" t="s">
        <v>217</v>
      </c>
      <c r="H214" s="126">
        <v>6</v>
      </c>
      <c r="I214" s="127"/>
      <c r="J214" s="128">
        <f>ROUND(I214*H214,2)</f>
        <v>0</v>
      </c>
      <c r="K214" s="124" t="s">
        <v>119</v>
      </c>
      <c r="L214" s="31"/>
      <c r="M214" s="129" t="s">
        <v>3</v>
      </c>
      <c r="N214" s="130" t="s">
        <v>44</v>
      </c>
      <c r="P214" s="131">
        <f>O214*H214</f>
        <v>0</v>
      </c>
      <c r="Q214" s="131">
        <v>0.45937290600000003</v>
      </c>
      <c r="R214" s="131">
        <f>Q214*H214</f>
        <v>2.7562374360000002</v>
      </c>
      <c r="S214" s="131">
        <v>0</v>
      </c>
      <c r="T214" s="132">
        <f>S214*H214</f>
        <v>0</v>
      </c>
      <c r="AR214" s="133" t="s">
        <v>120</v>
      </c>
      <c r="AT214" s="133" t="s">
        <v>115</v>
      </c>
      <c r="AU214" s="133" t="s">
        <v>121</v>
      </c>
      <c r="AY214" s="16" t="s">
        <v>113</v>
      </c>
      <c r="BE214" s="134">
        <f>IF(N214="základní",J214,0)</f>
        <v>0</v>
      </c>
      <c r="BF214" s="134">
        <f>IF(N214="snížená",J214,0)</f>
        <v>0</v>
      </c>
      <c r="BG214" s="134">
        <f>IF(N214="zákl. přenesená",J214,0)</f>
        <v>0</v>
      </c>
      <c r="BH214" s="134">
        <f>IF(N214="sníž. přenesená",J214,0)</f>
        <v>0</v>
      </c>
      <c r="BI214" s="134">
        <f>IF(N214="nulová",J214,0)</f>
        <v>0</v>
      </c>
      <c r="BJ214" s="16" t="s">
        <v>121</v>
      </c>
      <c r="BK214" s="134">
        <f>ROUND(I214*H214,2)</f>
        <v>0</v>
      </c>
      <c r="BL214" s="16" t="s">
        <v>120</v>
      </c>
      <c r="BM214" s="133" t="s">
        <v>337</v>
      </c>
    </row>
    <row r="215" spans="2:65" s="1" customFormat="1" ht="11.25">
      <c r="B215" s="31"/>
      <c r="D215" s="135" t="s">
        <v>123</v>
      </c>
      <c r="F215" s="136" t="s">
        <v>338</v>
      </c>
      <c r="I215" s="137"/>
      <c r="L215" s="31"/>
      <c r="M215" s="138"/>
      <c r="T215" s="52"/>
      <c r="AT215" s="16" t="s">
        <v>123</v>
      </c>
      <c r="AU215" s="16" t="s">
        <v>121</v>
      </c>
    </row>
    <row r="216" spans="2:65" s="1" customFormat="1" ht="16.5" customHeight="1">
      <c r="B216" s="121"/>
      <c r="C216" s="122" t="s">
        <v>339</v>
      </c>
      <c r="D216" s="122" t="s">
        <v>115</v>
      </c>
      <c r="E216" s="123" t="s">
        <v>340</v>
      </c>
      <c r="F216" s="124" t="s">
        <v>341</v>
      </c>
      <c r="G216" s="125" t="s">
        <v>217</v>
      </c>
      <c r="H216" s="126">
        <v>3</v>
      </c>
      <c r="I216" s="127"/>
      <c r="J216" s="128">
        <f>ROUND(I216*H216,2)</f>
        <v>0</v>
      </c>
      <c r="K216" s="124" t="s">
        <v>119</v>
      </c>
      <c r="L216" s="31"/>
      <c r="M216" s="129" t="s">
        <v>3</v>
      </c>
      <c r="N216" s="130" t="s">
        <v>44</v>
      </c>
      <c r="P216" s="131">
        <f>O216*H216</f>
        <v>0</v>
      </c>
      <c r="Q216" s="131">
        <v>0.41947800000000002</v>
      </c>
      <c r="R216" s="131">
        <f>Q216*H216</f>
        <v>1.2584340000000001</v>
      </c>
      <c r="S216" s="131">
        <v>0</v>
      </c>
      <c r="T216" s="132">
        <f>S216*H216</f>
        <v>0</v>
      </c>
      <c r="AR216" s="133" t="s">
        <v>120</v>
      </c>
      <c r="AT216" s="133" t="s">
        <v>115</v>
      </c>
      <c r="AU216" s="133" t="s">
        <v>121</v>
      </c>
      <c r="AY216" s="16" t="s">
        <v>113</v>
      </c>
      <c r="BE216" s="134">
        <f>IF(N216="základní",J216,0)</f>
        <v>0</v>
      </c>
      <c r="BF216" s="134">
        <f>IF(N216="snížená",J216,0)</f>
        <v>0</v>
      </c>
      <c r="BG216" s="134">
        <f>IF(N216="zákl. přenesená",J216,0)</f>
        <v>0</v>
      </c>
      <c r="BH216" s="134">
        <f>IF(N216="sníž. přenesená",J216,0)</f>
        <v>0</v>
      </c>
      <c r="BI216" s="134">
        <f>IF(N216="nulová",J216,0)</f>
        <v>0</v>
      </c>
      <c r="BJ216" s="16" t="s">
        <v>121</v>
      </c>
      <c r="BK216" s="134">
        <f>ROUND(I216*H216,2)</f>
        <v>0</v>
      </c>
      <c r="BL216" s="16" t="s">
        <v>120</v>
      </c>
      <c r="BM216" s="133" t="s">
        <v>342</v>
      </c>
    </row>
    <row r="217" spans="2:65" s="1" customFormat="1" ht="11.25">
      <c r="B217" s="31"/>
      <c r="D217" s="135" t="s">
        <v>123</v>
      </c>
      <c r="F217" s="136" t="s">
        <v>343</v>
      </c>
      <c r="I217" s="137"/>
      <c r="L217" s="31"/>
      <c r="M217" s="138"/>
      <c r="T217" s="52"/>
      <c r="AT217" s="16" t="s">
        <v>123</v>
      </c>
      <c r="AU217" s="16" t="s">
        <v>121</v>
      </c>
    </row>
    <row r="218" spans="2:65" s="1" customFormat="1" ht="16.5" customHeight="1">
      <c r="B218" s="121"/>
      <c r="C218" s="154" t="s">
        <v>344</v>
      </c>
      <c r="D218" s="154" t="s">
        <v>196</v>
      </c>
      <c r="E218" s="155" t="s">
        <v>345</v>
      </c>
      <c r="F218" s="156" t="s">
        <v>346</v>
      </c>
      <c r="G218" s="157" t="s">
        <v>217</v>
      </c>
      <c r="H218" s="158">
        <v>3</v>
      </c>
      <c r="I218" s="159"/>
      <c r="J218" s="160">
        <f>ROUND(I218*H218,2)</f>
        <v>0</v>
      </c>
      <c r="K218" s="156" t="s">
        <v>119</v>
      </c>
      <c r="L218" s="161"/>
      <c r="M218" s="162" t="s">
        <v>3</v>
      </c>
      <c r="N218" s="163" t="s">
        <v>44</v>
      </c>
      <c r="P218" s="131">
        <f>O218*H218</f>
        <v>0</v>
      </c>
      <c r="Q218" s="131">
        <v>1.6</v>
      </c>
      <c r="R218" s="131">
        <f>Q218*H218</f>
        <v>4.8000000000000007</v>
      </c>
      <c r="S218" s="131">
        <v>0</v>
      </c>
      <c r="T218" s="132">
        <f>S218*H218</f>
        <v>0</v>
      </c>
      <c r="AR218" s="133" t="s">
        <v>163</v>
      </c>
      <c r="AT218" s="133" t="s">
        <v>196</v>
      </c>
      <c r="AU218" s="133" t="s">
        <v>121</v>
      </c>
      <c r="AY218" s="16" t="s">
        <v>113</v>
      </c>
      <c r="BE218" s="134">
        <f>IF(N218="základní",J218,0)</f>
        <v>0</v>
      </c>
      <c r="BF218" s="134">
        <f>IF(N218="snížená",J218,0)</f>
        <v>0</v>
      </c>
      <c r="BG218" s="134">
        <f>IF(N218="zákl. přenesená",J218,0)</f>
        <v>0</v>
      </c>
      <c r="BH218" s="134">
        <f>IF(N218="sníž. přenesená",J218,0)</f>
        <v>0</v>
      </c>
      <c r="BI218" s="134">
        <f>IF(N218="nulová",J218,0)</f>
        <v>0</v>
      </c>
      <c r="BJ218" s="16" t="s">
        <v>121</v>
      </c>
      <c r="BK218" s="134">
        <f>ROUND(I218*H218,2)</f>
        <v>0</v>
      </c>
      <c r="BL218" s="16" t="s">
        <v>120</v>
      </c>
      <c r="BM218" s="133" t="s">
        <v>347</v>
      </c>
    </row>
    <row r="219" spans="2:65" s="1" customFormat="1" ht="16.5" customHeight="1">
      <c r="B219" s="121"/>
      <c r="C219" s="122" t="s">
        <v>348</v>
      </c>
      <c r="D219" s="122" t="s">
        <v>115</v>
      </c>
      <c r="E219" s="123" t="s">
        <v>349</v>
      </c>
      <c r="F219" s="124" t="s">
        <v>350</v>
      </c>
      <c r="G219" s="125" t="s">
        <v>217</v>
      </c>
      <c r="H219" s="126">
        <v>1</v>
      </c>
      <c r="I219" s="127"/>
      <c r="J219" s="128">
        <f>ROUND(I219*H219,2)</f>
        <v>0</v>
      </c>
      <c r="K219" s="124" t="s">
        <v>119</v>
      </c>
      <c r="L219" s="31"/>
      <c r="M219" s="129" t="s">
        <v>3</v>
      </c>
      <c r="N219" s="130" t="s">
        <v>44</v>
      </c>
      <c r="P219" s="131">
        <f>O219*H219</f>
        <v>0</v>
      </c>
      <c r="Q219" s="131">
        <v>9.8899999999999995E-3</v>
      </c>
      <c r="R219" s="131">
        <f>Q219*H219</f>
        <v>9.8899999999999995E-3</v>
      </c>
      <c r="S219" s="131">
        <v>0</v>
      </c>
      <c r="T219" s="132">
        <f>S219*H219</f>
        <v>0</v>
      </c>
      <c r="AR219" s="133" t="s">
        <v>120</v>
      </c>
      <c r="AT219" s="133" t="s">
        <v>115</v>
      </c>
      <c r="AU219" s="133" t="s">
        <v>121</v>
      </c>
      <c r="AY219" s="16" t="s">
        <v>113</v>
      </c>
      <c r="BE219" s="134">
        <f>IF(N219="základní",J219,0)</f>
        <v>0</v>
      </c>
      <c r="BF219" s="134">
        <f>IF(N219="snížená",J219,0)</f>
        <v>0</v>
      </c>
      <c r="BG219" s="134">
        <f>IF(N219="zákl. přenesená",J219,0)</f>
        <v>0</v>
      </c>
      <c r="BH219" s="134">
        <f>IF(N219="sníž. přenesená",J219,0)</f>
        <v>0</v>
      </c>
      <c r="BI219" s="134">
        <f>IF(N219="nulová",J219,0)</f>
        <v>0</v>
      </c>
      <c r="BJ219" s="16" t="s">
        <v>121</v>
      </c>
      <c r="BK219" s="134">
        <f>ROUND(I219*H219,2)</f>
        <v>0</v>
      </c>
      <c r="BL219" s="16" t="s">
        <v>120</v>
      </c>
      <c r="BM219" s="133" t="s">
        <v>351</v>
      </c>
    </row>
    <row r="220" spans="2:65" s="1" customFormat="1" ht="11.25">
      <c r="B220" s="31"/>
      <c r="D220" s="135" t="s">
        <v>123</v>
      </c>
      <c r="F220" s="136" t="s">
        <v>352</v>
      </c>
      <c r="I220" s="137"/>
      <c r="L220" s="31"/>
      <c r="M220" s="138"/>
      <c r="T220" s="52"/>
      <c r="AT220" s="16" t="s">
        <v>123</v>
      </c>
      <c r="AU220" s="16" t="s">
        <v>121</v>
      </c>
    </row>
    <row r="221" spans="2:65" s="1" customFormat="1" ht="16.5" customHeight="1">
      <c r="B221" s="121"/>
      <c r="C221" s="154" t="s">
        <v>353</v>
      </c>
      <c r="D221" s="154" t="s">
        <v>196</v>
      </c>
      <c r="E221" s="155" t="s">
        <v>354</v>
      </c>
      <c r="F221" s="156" t="s">
        <v>355</v>
      </c>
      <c r="G221" s="157" t="s">
        <v>217</v>
      </c>
      <c r="H221" s="158">
        <v>1</v>
      </c>
      <c r="I221" s="159"/>
      <c r="J221" s="160">
        <f>ROUND(I221*H221,2)</f>
        <v>0</v>
      </c>
      <c r="K221" s="156" t="s">
        <v>119</v>
      </c>
      <c r="L221" s="161"/>
      <c r="M221" s="162" t="s">
        <v>3</v>
      </c>
      <c r="N221" s="163" t="s">
        <v>44</v>
      </c>
      <c r="P221" s="131">
        <f>O221*H221</f>
        <v>0</v>
      </c>
      <c r="Q221" s="131">
        <v>5.0999999999999997E-2</v>
      </c>
      <c r="R221" s="131">
        <f>Q221*H221</f>
        <v>5.0999999999999997E-2</v>
      </c>
      <c r="S221" s="131">
        <v>0</v>
      </c>
      <c r="T221" s="132">
        <f>S221*H221</f>
        <v>0</v>
      </c>
      <c r="AR221" s="133" t="s">
        <v>163</v>
      </c>
      <c r="AT221" s="133" t="s">
        <v>196</v>
      </c>
      <c r="AU221" s="133" t="s">
        <v>121</v>
      </c>
      <c r="AY221" s="16" t="s">
        <v>113</v>
      </c>
      <c r="BE221" s="134">
        <f>IF(N221="základní",J221,0)</f>
        <v>0</v>
      </c>
      <c r="BF221" s="134">
        <f>IF(N221="snížená",J221,0)</f>
        <v>0</v>
      </c>
      <c r="BG221" s="134">
        <f>IF(N221="zákl. přenesená",J221,0)</f>
        <v>0</v>
      </c>
      <c r="BH221" s="134">
        <f>IF(N221="sníž. přenesená",J221,0)</f>
        <v>0</v>
      </c>
      <c r="BI221" s="134">
        <f>IF(N221="nulová",J221,0)</f>
        <v>0</v>
      </c>
      <c r="BJ221" s="16" t="s">
        <v>121</v>
      </c>
      <c r="BK221" s="134">
        <f>ROUND(I221*H221,2)</f>
        <v>0</v>
      </c>
      <c r="BL221" s="16" t="s">
        <v>120</v>
      </c>
      <c r="BM221" s="133" t="s">
        <v>356</v>
      </c>
    </row>
    <row r="222" spans="2:65" s="1" customFormat="1" ht="16.5" customHeight="1">
      <c r="B222" s="121"/>
      <c r="C222" s="122" t="s">
        <v>357</v>
      </c>
      <c r="D222" s="122" t="s">
        <v>115</v>
      </c>
      <c r="E222" s="123" t="s">
        <v>358</v>
      </c>
      <c r="F222" s="124" t="s">
        <v>359</v>
      </c>
      <c r="G222" s="125" t="s">
        <v>217</v>
      </c>
      <c r="H222" s="126">
        <v>1</v>
      </c>
      <c r="I222" s="127"/>
      <c r="J222" s="128">
        <f>ROUND(I222*H222,2)</f>
        <v>0</v>
      </c>
      <c r="K222" s="124" t="s">
        <v>119</v>
      </c>
      <c r="L222" s="31"/>
      <c r="M222" s="129" t="s">
        <v>3</v>
      </c>
      <c r="N222" s="130" t="s">
        <v>44</v>
      </c>
      <c r="P222" s="131">
        <f>O222*H222</f>
        <v>0</v>
      </c>
      <c r="Q222" s="131">
        <v>1.2184E-2</v>
      </c>
      <c r="R222" s="131">
        <f>Q222*H222</f>
        <v>1.2184E-2</v>
      </c>
      <c r="S222" s="131">
        <v>0</v>
      </c>
      <c r="T222" s="132">
        <f>S222*H222</f>
        <v>0</v>
      </c>
      <c r="AR222" s="133" t="s">
        <v>120</v>
      </c>
      <c r="AT222" s="133" t="s">
        <v>115</v>
      </c>
      <c r="AU222" s="133" t="s">
        <v>121</v>
      </c>
      <c r="AY222" s="16" t="s">
        <v>113</v>
      </c>
      <c r="BE222" s="134">
        <f>IF(N222="základní",J222,0)</f>
        <v>0</v>
      </c>
      <c r="BF222" s="134">
        <f>IF(N222="snížená",J222,0)</f>
        <v>0</v>
      </c>
      <c r="BG222" s="134">
        <f>IF(N222="zákl. přenesená",J222,0)</f>
        <v>0</v>
      </c>
      <c r="BH222" s="134">
        <f>IF(N222="sníž. přenesená",J222,0)</f>
        <v>0</v>
      </c>
      <c r="BI222" s="134">
        <f>IF(N222="nulová",J222,0)</f>
        <v>0</v>
      </c>
      <c r="BJ222" s="16" t="s">
        <v>121</v>
      </c>
      <c r="BK222" s="134">
        <f>ROUND(I222*H222,2)</f>
        <v>0</v>
      </c>
      <c r="BL222" s="16" t="s">
        <v>120</v>
      </c>
      <c r="BM222" s="133" t="s">
        <v>360</v>
      </c>
    </row>
    <row r="223" spans="2:65" s="1" customFormat="1" ht="11.25">
      <c r="B223" s="31"/>
      <c r="D223" s="135" t="s">
        <v>123</v>
      </c>
      <c r="F223" s="136" t="s">
        <v>361</v>
      </c>
      <c r="I223" s="137"/>
      <c r="L223" s="31"/>
      <c r="M223" s="138"/>
      <c r="T223" s="52"/>
      <c r="AT223" s="16" t="s">
        <v>123</v>
      </c>
      <c r="AU223" s="16" t="s">
        <v>121</v>
      </c>
    </row>
    <row r="224" spans="2:65" s="1" customFormat="1" ht="16.5" customHeight="1">
      <c r="B224" s="121"/>
      <c r="C224" s="154" t="s">
        <v>362</v>
      </c>
      <c r="D224" s="154" t="s">
        <v>196</v>
      </c>
      <c r="E224" s="155" t="s">
        <v>363</v>
      </c>
      <c r="F224" s="156" t="s">
        <v>364</v>
      </c>
      <c r="G224" s="157" t="s">
        <v>217</v>
      </c>
      <c r="H224" s="158">
        <v>1</v>
      </c>
      <c r="I224" s="159"/>
      <c r="J224" s="160">
        <f>ROUND(I224*H224,2)</f>
        <v>0</v>
      </c>
      <c r="K224" s="156" t="s">
        <v>119</v>
      </c>
      <c r="L224" s="161"/>
      <c r="M224" s="162" t="s">
        <v>3</v>
      </c>
      <c r="N224" s="163" t="s">
        <v>44</v>
      </c>
      <c r="P224" s="131">
        <f>O224*H224</f>
        <v>0</v>
      </c>
      <c r="Q224" s="131">
        <v>0.54800000000000004</v>
      </c>
      <c r="R224" s="131">
        <f>Q224*H224</f>
        <v>0.54800000000000004</v>
      </c>
      <c r="S224" s="131">
        <v>0</v>
      </c>
      <c r="T224" s="132">
        <f>S224*H224</f>
        <v>0</v>
      </c>
      <c r="AR224" s="133" t="s">
        <v>163</v>
      </c>
      <c r="AT224" s="133" t="s">
        <v>196</v>
      </c>
      <c r="AU224" s="133" t="s">
        <v>121</v>
      </c>
      <c r="AY224" s="16" t="s">
        <v>113</v>
      </c>
      <c r="BE224" s="134">
        <f>IF(N224="základní",J224,0)</f>
        <v>0</v>
      </c>
      <c r="BF224" s="134">
        <f>IF(N224="snížená",J224,0)</f>
        <v>0</v>
      </c>
      <c r="BG224" s="134">
        <f>IF(N224="zákl. přenesená",J224,0)</f>
        <v>0</v>
      </c>
      <c r="BH224" s="134">
        <f>IF(N224="sníž. přenesená",J224,0)</f>
        <v>0</v>
      </c>
      <c r="BI224" s="134">
        <f>IF(N224="nulová",J224,0)</f>
        <v>0</v>
      </c>
      <c r="BJ224" s="16" t="s">
        <v>121</v>
      </c>
      <c r="BK224" s="134">
        <f>ROUND(I224*H224,2)</f>
        <v>0</v>
      </c>
      <c r="BL224" s="16" t="s">
        <v>120</v>
      </c>
      <c r="BM224" s="133" t="s">
        <v>365</v>
      </c>
    </row>
    <row r="225" spans="2:65" s="1" customFormat="1" ht="16.5" customHeight="1">
      <c r="B225" s="121"/>
      <c r="C225" s="122" t="s">
        <v>366</v>
      </c>
      <c r="D225" s="122" t="s">
        <v>115</v>
      </c>
      <c r="E225" s="123" t="s">
        <v>367</v>
      </c>
      <c r="F225" s="124" t="s">
        <v>368</v>
      </c>
      <c r="G225" s="125" t="s">
        <v>217</v>
      </c>
      <c r="H225" s="126">
        <v>2</v>
      </c>
      <c r="I225" s="127"/>
      <c r="J225" s="128">
        <f>ROUND(I225*H225,2)</f>
        <v>0</v>
      </c>
      <c r="K225" s="124" t="s">
        <v>119</v>
      </c>
      <c r="L225" s="31"/>
      <c r="M225" s="129" t="s">
        <v>3</v>
      </c>
      <c r="N225" s="130" t="s">
        <v>44</v>
      </c>
      <c r="P225" s="131">
        <f>O225*H225</f>
        <v>0</v>
      </c>
      <c r="Q225" s="131">
        <v>9.8899999999999995E-3</v>
      </c>
      <c r="R225" s="131">
        <f>Q225*H225</f>
        <v>1.9779999999999999E-2</v>
      </c>
      <c r="S225" s="131">
        <v>0</v>
      </c>
      <c r="T225" s="132">
        <f>S225*H225</f>
        <v>0</v>
      </c>
      <c r="AR225" s="133" t="s">
        <v>120</v>
      </c>
      <c r="AT225" s="133" t="s">
        <v>115</v>
      </c>
      <c r="AU225" s="133" t="s">
        <v>121</v>
      </c>
      <c r="AY225" s="16" t="s">
        <v>113</v>
      </c>
      <c r="BE225" s="134">
        <f>IF(N225="základní",J225,0)</f>
        <v>0</v>
      </c>
      <c r="BF225" s="134">
        <f>IF(N225="snížená",J225,0)</f>
        <v>0</v>
      </c>
      <c r="BG225" s="134">
        <f>IF(N225="zákl. přenesená",J225,0)</f>
        <v>0</v>
      </c>
      <c r="BH225" s="134">
        <f>IF(N225="sníž. přenesená",J225,0)</f>
        <v>0</v>
      </c>
      <c r="BI225" s="134">
        <f>IF(N225="nulová",J225,0)</f>
        <v>0</v>
      </c>
      <c r="BJ225" s="16" t="s">
        <v>121</v>
      </c>
      <c r="BK225" s="134">
        <f>ROUND(I225*H225,2)</f>
        <v>0</v>
      </c>
      <c r="BL225" s="16" t="s">
        <v>120</v>
      </c>
      <c r="BM225" s="133" t="s">
        <v>369</v>
      </c>
    </row>
    <row r="226" spans="2:65" s="1" customFormat="1" ht="11.25">
      <c r="B226" s="31"/>
      <c r="D226" s="135" t="s">
        <v>123</v>
      </c>
      <c r="F226" s="136" t="s">
        <v>370</v>
      </c>
      <c r="I226" s="137"/>
      <c r="L226" s="31"/>
      <c r="M226" s="138"/>
      <c r="T226" s="52"/>
      <c r="AT226" s="16" t="s">
        <v>123</v>
      </c>
      <c r="AU226" s="16" t="s">
        <v>121</v>
      </c>
    </row>
    <row r="227" spans="2:65" s="1" customFormat="1" ht="21.75" customHeight="1">
      <c r="B227" s="121"/>
      <c r="C227" s="154" t="s">
        <v>371</v>
      </c>
      <c r="D227" s="154" t="s">
        <v>196</v>
      </c>
      <c r="E227" s="155" t="s">
        <v>372</v>
      </c>
      <c r="F227" s="156" t="s">
        <v>373</v>
      </c>
      <c r="G227" s="157" t="s">
        <v>217</v>
      </c>
      <c r="H227" s="158">
        <v>2</v>
      </c>
      <c r="I227" s="159"/>
      <c r="J227" s="160">
        <f>ROUND(I227*H227,2)</f>
        <v>0</v>
      </c>
      <c r="K227" s="156" t="s">
        <v>119</v>
      </c>
      <c r="L227" s="161"/>
      <c r="M227" s="162" t="s">
        <v>3</v>
      </c>
      <c r="N227" s="163" t="s">
        <v>44</v>
      </c>
      <c r="P227" s="131">
        <f>O227*H227</f>
        <v>0</v>
      </c>
      <c r="Q227" s="131">
        <v>0.48399999999999999</v>
      </c>
      <c r="R227" s="131">
        <f>Q227*H227</f>
        <v>0.96799999999999997</v>
      </c>
      <c r="S227" s="131">
        <v>0</v>
      </c>
      <c r="T227" s="132">
        <f>S227*H227</f>
        <v>0</v>
      </c>
      <c r="AR227" s="133" t="s">
        <v>163</v>
      </c>
      <c r="AT227" s="133" t="s">
        <v>196</v>
      </c>
      <c r="AU227" s="133" t="s">
        <v>121</v>
      </c>
      <c r="AY227" s="16" t="s">
        <v>113</v>
      </c>
      <c r="BE227" s="134">
        <f>IF(N227="základní",J227,0)</f>
        <v>0</v>
      </c>
      <c r="BF227" s="134">
        <f>IF(N227="snížená",J227,0)</f>
        <v>0</v>
      </c>
      <c r="BG227" s="134">
        <f>IF(N227="zákl. přenesená",J227,0)</f>
        <v>0</v>
      </c>
      <c r="BH227" s="134">
        <f>IF(N227="sníž. přenesená",J227,0)</f>
        <v>0</v>
      </c>
      <c r="BI227" s="134">
        <f>IF(N227="nulová",J227,0)</f>
        <v>0</v>
      </c>
      <c r="BJ227" s="16" t="s">
        <v>121</v>
      </c>
      <c r="BK227" s="134">
        <f>ROUND(I227*H227,2)</f>
        <v>0</v>
      </c>
      <c r="BL227" s="16" t="s">
        <v>120</v>
      </c>
      <c r="BM227" s="133" t="s">
        <v>374</v>
      </c>
    </row>
    <row r="228" spans="2:65" s="1" customFormat="1" ht="24.2" customHeight="1">
      <c r="B228" s="121"/>
      <c r="C228" s="122" t="s">
        <v>375</v>
      </c>
      <c r="D228" s="122" t="s">
        <v>115</v>
      </c>
      <c r="E228" s="123" t="s">
        <v>376</v>
      </c>
      <c r="F228" s="124" t="s">
        <v>377</v>
      </c>
      <c r="G228" s="125" t="s">
        <v>217</v>
      </c>
      <c r="H228" s="126">
        <v>1</v>
      </c>
      <c r="I228" s="127"/>
      <c r="J228" s="128">
        <f>ROUND(I228*H228,2)</f>
        <v>0</v>
      </c>
      <c r="K228" s="124" t="s">
        <v>119</v>
      </c>
      <c r="L228" s="31"/>
      <c r="M228" s="129" t="s">
        <v>3</v>
      </c>
      <c r="N228" s="130" t="s">
        <v>44</v>
      </c>
      <c r="P228" s="131">
        <f>O228*H228</f>
        <v>0</v>
      </c>
      <c r="Q228" s="131">
        <v>6.8963499999999997E-2</v>
      </c>
      <c r="R228" s="131">
        <f>Q228*H228</f>
        <v>6.8963499999999997E-2</v>
      </c>
      <c r="S228" s="131">
        <v>0</v>
      </c>
      <c r="T228" s="132">
        <f>S228*H228</f>
        <v>0</v>
      </c>
      <c r="AR228" s="133" t="s">
        <v>120</v>
      </c>
      <c r="AT228" s="133" t="s">
        <v>115</v>
      </c>
      <c r="AU228" s="133" t="s">
        <v>121</v>
      </c>
      <c r="AY228" s="16" t="s">
        <v>113</v>
      </c>
      <c r="BE228" s="134">
        <f>IF(N228="základní",J228,0)</f>
        <v>0</v>
      </c>
      <c r="BF228" s="134">
        <f>IF(N228="snížená",J228,0)</f>
        <v>0</v>
      </c>
      <c r="BG228" s="134">
        <f>IF(N228="zákl. přenesená",J228,0)</f>
        <v>0</v>
      </c>
      <c r="BH228" s="134">
        <f>IF(N228="sníž. přenesená",J228,0)</f>
        <v>0</v>
      </c>
      <c r="BI228" s="134">
        <f>IF(N228="nulová",J228,0)</f>
        <v>0</v>
      </c>
      <c r="BJ228" s="16" t="s">
        <v>121</v>
      </c>
      <c r="BK228" s="134">
        <f>ROUND(I228*H228,2)</f>
        <v>0</v>
      </c>
      <c r="BL228" s="16" t="s">
        <v>120</v>
      </c>
      <c r="BM228" s="133" t="s">
        <v>378</v>
      </c>
    </row>
    <row r="229" spans="2:65" s="1" customFormat="1" ht="11.25">
      <c r="B229" s="31"/>
      <c r="D229" s="135" t="s">
        <v>123</v>
      </c>
      <c r="F229" s="136" t="s">
        <v>379</v>
      </c>
      <c r="I229" s="137"/>
      <c r="L229" s="31"/>
      <c r="M229" s="138"/>
      <c r="T229" s="52"/>
      <c r="AT229" s="16" t="s">
        <v>123</v>
      </c>
      <c r="AU229" s="16" t="s">
        <v>121</v>
      </c>
    </row>
    <row r="230" spans="2:65" s="1" customFormat="1" ht="24.2" customHeight="1">
      <c r="B230" s="121"/>
      <c r="C230" s="122" t="s">
        <v>380</v>
      </c>
      <c r="D230" s="122" t="s">
        <v>115</v>
      </c>
      <c r="E230" s="123" t="s">
        <v>381</v>
      </c>
      <c r="F230" s="124" t="s">
        <v>382</v>
      </c>
      <c r="G230" s="125" t="s">
        <v>217</v>
      </c>
      <c r="H230" s="126">
        <v>1</v>
      </c>
      <c r="I230" s="127"/>
      <c r="J230" s="128">
        <f>ROUND(I230*H230,2)</f>
        <v>0</v>
      </c>
      <c r="K230" s="124" t="s">
        <v>119</v>
      </c>
      <c r="L230" s="31"/>
      <c r="M230" s="129" t="s">
        <v>3</v>
      </c>
      <c r="N230" s="130" t="s">
        <v>44</v>
      </c>
      <c r="P230" s="131">
        <f>O230*H230</f>
        <v>0</v>
      </c>
      <c r="Q230" s="131">
        <v>1.13568E-2</v>
      </c>
      <c r="R230" s="131">
        <f>Q230*H230</f>
        <v>1.13568E-2</v>
      </c>
      <c r="S230" s="131">
        <v>0</v>
      </c>
      <c r="T230" s="132">
        <f>S230*H230</f>
        <v>0</v>
      </c>
      <c r="AR230" s="133" t="s">
        <v>120</v>
      </c>
      <c r="AT230" s="133" t="s">
        <v>115</v>
      </c>
      <c r="AU230" s="133" t="s">
        <v>121</v>
      </c>
      <c r="AY230" s="16" t="s">
        <v>113</v>
      </c>
      <c r="BE230" s="134">
        <f>IF(N230="základní",J230,0)</f>
        <v>0</v>
      </c>
      <c r="BF230" s="134">
        <f>IF(N230="snížená",J230,0)</f>
        <v>0</v>
      </c>
      <c r="BG230" s="134">
        <f>IF(N230="zákl. přenesená",J230,0)</f>
        <v>0</v>
      </c>
      <c r="BH230" s="134">
        <f>IF(N230="sníž. přenesená",J230,0)</f>
        <v>0</v>
      </c>
      <c r="BI230" s="134">
        <f>IF(N230="nulová",J230,0)</f>
        <v>0</v>
      </c>
      <c r="BJ230" s="16" t="s">
        <v>121</v>
      </c>
      <c r="BK230" s="134">
        <f>ROUND(I230*H230,2)</f>
        <v>0</v>
      </c>
      <c r="BL230" s="16" t="s">
        <v>120</v>
      </c>
      <c r="BM230" s="133" t="s">
        <v>383</v>
      </c>
    </row>
    <row r="231" spans="2:65" s="1" customFormat="1" ht="11.25">
      <c r="B231" s="31"/>
      <c r="D231" s="135" t="s">
        <v>123</v>
      </c>
      <c r="F231" s="136" t="s">
        <v>384</v>
      </c>
      <c r="I231" s="137"/>
      <c r="L231" s="31"/>
      <c r="M231" s="138"/>
      <c r="T231" s="52"/>
      <c r="AT231" s="16" t="s">
        <v>123</v>
      </c>
      <c r="AU231" s="16" t="s">
        <v>121</v>
      </c>
    </row>
    <row r="232" spans="2:65" s="1" customFormat="1" ht="24.2" customHeight="1">
      <c r="B232" s="121"/>
      <c r="C232" s="122" t="s">
        <v>385</v>
      </c>
      <c r="D232" s="122" t="s">
        <v>115</v>
      </c>
      <c r="E232" s="123" t="s">
        <v>386</v>
      </c>
      <c r="F232" s="124" t="s">
        <v>387</v>
      </c>
      <c r="G232" s="125" t="s">
        <v>217</v>
      </c>
      <c r="H232" s="126">
        <v>1</v>
      </c>
      <c r="I232" s="127"/>
      <c r="J232" s="128">
        <f>ROUND(I232*H232,2)</f>
        <v>0</v>
      </c>
      <c r="K232" s="124" t="s">
        <v>119</v>
      </c>
      <c r="L232" s="31"/>
      <c r="M232" s="129" t="s">
        <v>3</v>
      </c>
      <c r="N232" s="130" t="s">
        <v>44</v>
      </c>
      <c r="P232" s="131">
        <f>O232*H232</f>
        <v>0</v>
      </c>
      <c r="Q232" s="131">
        <v>6.2164000000000004E-3</v>
      </c>
      <c r="R232" s="131">
        <f>Q232*H232</f>
        <v>6.2164000000000004E-3</v>
      </c>
      <c r="S232" s="131">
        <v>0</v>
      </c>
      <c r="T232" s="132">
        <f>S232*H232</f>
        <v>0</v>
      </c>
      <c r="AR232" s="133" t="s">
        <v>120</v>
      </c>
      <c r="AT232" s="133" t="s">
        <v>115</v>
      </c>
      <c r="AU232" s="133" t="s">
        <v>121</v>
      </c>
      <c r="AY232" s="16" t="s">
        <v>113</v>
      </c>
      <c r="BE232" s="134">
        <f>IF(N232="základní",J232,0)</f>
        <v>0</v>
      </c>
      <c r="BF232" s="134">
        <f>IF(N232="snížená",J232,0)</f>
        <v>0</v>
      </c>
      <c r="BG232" s="134">
        <f>IF(N232="zákl. přenesená",J232,0)</f>
        <v>0</v>
      </c>
      <c r="BH232" s="134">
        <f>IF(N232="sníž. přenesená",J232,0)</f>
        <v>0</v>
      </c>
      <c r="BI232" s="134">
        <f>IF(N232="nulová",J232,0)</f>
        <v>0</v>
      </c>
      <c r="BJ232" s="16" t="s">
        <v>121</v>
      </c>
      <c r="BK232" s="134">
        <f>ROUND(I232*H232,2)</f>
        <v>0</v>
      </c>
      <c r="BL232" s="16" t="s">
        <v>120</v>
      </c>
      <c r="BM232" s="133" t="s">
        <v>388</v>
      </c>
    </row>
    <row r="233" spans="2:65" s="1" customFormat="1" ht="11.25">
      <c r="B233" s="31"/>
      <c r="D233" s="135" t="s">
        <v>123</v>
      </c>
      <c r="F233" s="136" t="s">
        <v>389</v>
      </c>
      <c r="I233" s="137"/>
      <c r="L233" s="31"/>
      <c r="M233" s="138"/>
      <c r="T233" s="52"/>
      <c r="AT233" s="16" t="s">
        <v>123</v>
      </c>
      <c r="AU233" s="16" t="s">
        <v>121</v>
      </c>
    </row>
    <row r="234" spans="2:65" s="1" customFormat="1" ht="24.2" customHeight="1">
      <c r="B234" s="121"/>
      <c r="C234" s="122" t="s">
        <v>390</v>
      </c>
      <c r="D234" s="122" t="s">
        <v>115</v>
      </c>
      <c r="E234" s="123" t="s">
        <v>391</v>
      </c>
      <c r="F234" s="124" t="s">
        <v>392</v>
      </c>
      <c r="G234" s="125" t="s">
        <v>217</v>
      </c>
      <c r="H234" s="126">
        <v>1</v>
      </c>
      <c r="I234" s="127"/>
      <c r="J234" s="128">
        <f>ROUND(I234*H234,2)</f>
        <v>0</v>
      </c>
      <c r="K234" s="124" t="s">
        <v>119</v>
      </c>
      <c r="L234" s="31"/>
      <c r="M234" s="129" t="s">
        <v>3</v>
      </c>
      <c r="N234" s="130" t="s">
        <v>44</v>
      </c>
      <c r="P234" s="131">
        <f>O234*H234</f>
        <v>0</v>
      </c>
      <c r="Q234" s="131">
        <v>0</v>
      </c>
      <c r="R234" s="131">
        <f>Q234*H234</f>
        <v>0</v>
      </c>
      <c r="S234" s="131">
        <v>0</v>
      </c>
      <c r="T234" s="132">
        <f>S234*H234</f>
        <v>0</v>
      </c>
      <c r="AR234" s="133" t="s">
        <v>120</v>
      </c>
      <c r="AT234" s="133" t="s">
        <v>115</v>
      </c>
      <c r="AU234" s="133" t="s">
        <v>121</v>
      </c>
      <c r="AY234" s="16" t="s">
        <v>113</v>
      </c>
      <c r="BE234" s="134">
        <f>IF(N234="základní",J234,0)</f>
        <v>0</v>
      </c>
      <c r="BF234" s="134">
        <f>IF(N234="snížená",J234,0)</f>
        <v>0</v>
      </c>
      <c r="BG234" s="134">
        <f>IF(N234="zákl. přenesená",J234,0)</f>
        <v>0</v>
      </c>
      <c r="BH234" s="134">
        <f>IF(N234="sníž. přenesená",J234,0)</f>
        <v>0</v>
      </c>
      <c r="BI234" s="134">
        <f>IF(N234="nulová",J234,0)</f>
        <v>0</v>
      </c>
      <c r="BJ234" s="16" t="s">
        <v>121</v>
      </c>
      <c r="BK234" s="134">
        <f>ROUND(I234*H234,2)</f>
        <v>0</v>
      </c>
      <c r="BL234" s="16" t="s">
        <v>120</v>
      </c>
      <c r="BM234" s="133" t="s">
        <v>393</v>
      </c>
    </row>
    <row r="235" spans="2:65" s="1" customFormat="1" ht="11.25">
      <c r="B235" s="31"/>
      <c r="D235" s="135" t="s">
        <v>123</v>
      </c>
      <c r="F235" s="136" t="s">
        <v>394</v>
      </c>
      <c r="I235" s="137"/>
      <c r="L235" s="31"/>
      <c r="M235" s="138"/>
      <c r="T235" s="52"/>
      <c r="AT235" s="16" t="s">
        <v>123</v>
      </c>
      <c r="AU235" s="16" t="s">
        <v>121</v>
      </c>
    </row>
    <row r="236" spans="2:65" s="1" customFormat="1" ht="24.2" customHeight="1">
      <c r="B236" s="121"/>
      <c r="C236" s="122" t="s">
        <v>395</v>
      </c>
      <c r="D236" s="122" t="s">
        <v>115</v>
      </c>
      <c r="E236" s="123" t="s">
        <v>396</v>
      </c>
      <c r="F236" s="124" t="s">
        <v>397</v>
      </c>
      <c r="G236" s="125" t="s">
        <v>217</v>
      </c>
      <c r="H236" s="126">
        <v>1</v>
      </c>
      <c r="I236" s="127"/>
      <c r="J236" s="128">
        <f>ROUND(I236*H236,2)</f>
        <v>0</v>
      </c>
      <c r="K236" s="124" t="s">
        <v>119</v>
      </c>
      <c r="L236" s="31"/>
      <c r="M236" s="129" t="s">
        <v>3</v>
      </c>
      <c r="N236" s="130" t="s">
        <v>44</v>
      </c>
      <c r="P236" s="131">
        <f>O236*H236</f>
        <v>0</v>
      </c>
      <c r="Q236" s="131">
        <v>5.4539999999999998E-2</v>
      </c>
      <c r="R236" s="131">
        <f>Q236*H236</f>
        <v>5.4539999999999998E-2</v>
      </c>
      <c r="S236" s="131">
        <v>0</v>
      </c>
      <c r="T236" s="132">
        <f>S236*H236</f>
        <v>0</v>
      </c>
      <c r="AR236" s="133" t="s">
        <v>120</v>
      </c>
      <c r="AT236" s="133" t="s">
        <v>115</v>
      </c>
      <c r="AU236" s="133" t="s">
        <v>121</v>
      </c>
      <c r="AY236" s="16" t="s">
        <v>113</v>
      </c>
      <c r="BE236" s="134">
        <f>IF(N236="základní",J236,0)</f>
        <v>0</v>
      </c>
      <c r="BF236" s="134">
        <f>IF(N236="snížená",J236,0)</f>
        <v>0</v>
      </c>
      <c r="BG236" s="134">
        <f>IF(N236="zákl. přenesená",J236,0)</f>
        <v>0</v>
      </c>
      <c r="BH236" s="134">
        <f>IF(N236="sníž. přenesená",J236,0)</f>
        <v>0</v>
      </c>
      <c r="BI236" s="134">
        <f>IF(N236="nulová",J236,0)</f>
        <v>0</v>
      </c>
      <c r="BJ236" s="16" t="s">
        <v>121</v>
      </c>
      <c r="BK236" s="134">
        <f>ROUND(I236*H236,2)</f>
        <v>0</v>
      </c>
      <c r="BL236" s="16" t="s">
        <v>120</v>
      </c>
      <c r="BM236" s="133" t="s">
        <v>398</v>
      </c>
    </row>
    <row r="237" spans="2:65" s="1" customFormat="1" ht="11.25">
      <c r="B237" s="31"/>
      <c r="D237" s="135" t="s">
        <v>123</v>
      </c>
      <c r="F237" s="136" t="s">
        <v>399</v>
      </c>
      <c r="I237" s="137"/>
      <c r="L237" s="31"/>
      <c r="M237" s="138"/>
      <c r="T237" s="52"/>
      <c r="AT237" s="16" t="s">
        <v>123</v>
      </c>
      <c r="AU237" s="16" t="s">
        <v>121</v>
      </c>
    </row>
    <row r="238" spans="2:65" s="1" customFormat="1" ht="16.5" customHeight="1">
      <c r="B238" s="121"/>
      <c r="C238" s="122" t="s">
        <v>400</v>
      </c>
      <c r="D238" s="122" t="s">
        <v>115</v>
      </c>
      <c r="E238" s="123" t="s">
        <v>401</v>
      </c>
      <c r="F238" s="124" t="s">
        <v>402</v>
      </c>
      <c r="G238" s="125" t="s">
        <v>217</v>
      </c>
      <c r="H238" s="126">
        <v>3</v>
      </c>
      <c r="I238" s="127"/>
      <c r="J238" s="128">
        <f>ROUND(I238*H238,2)</f>
        <v>0</v>
      </c>
      <c r="K238" s="124" t="s">
        <v>119</v>
      </c>
      <c r="L238" s="31"/>
      <c r="M238" s="129" t="s">
        <v>3</v>
      </c>
      <c r="N238" s="130" t="s">
        <v>44</v>
      </c>
      <c r="P238" s="131">
        <f>O238*H238</f>
        <v>0</v>
      </c>
      <c r="Q238" s="131">
        <v>0</v>
      </c>
      <c r="R238" s="131">
        <f>Q238*H238</f>
        <v>0</v>
      </c>
      <c r="S238" s="131">
        <v>0.05</v>
      </c>
      <c r="T238" s="132">
        <f>S238*H238</f>
        <v>0.15000000000000002</v>
      </c>
      <c r="AR238" s="133" t="s">
        <v>120</v>
      </c>
      <c r="AT238" s="133" t="s">
        <v>115</v>
      </c>
      <c r="AU238" s="133" t="s">
        <v>121</v>
      </c>
      <c r="AY238" s="16" t="s">
        <v>113</v>
      </c>
      <c r="BE238" s="134">
        <f>IF(N238="základní",J238,0)</f>
        <v>0</v>
      </c>
      <c r="BF238" s="134">
        <f>IF(N238="snížená",J238,0)</f>
        <v>0</v>
      </c>
      <c r="BG238" s="134">
        <f>IF(N238="zákl. přenesená",J238,0)</f>
        <v>0</v>
      </c>
      <c r="BH238" s="134">
        <f>IF(N238="sníž. přenesená",J238,0)</f>
        <v>0</v>
      </c>
      <c r="BI238" s="134">
        <f>IF(N238="nulová",J238,0)</f>
        <v>0</v>
      </c>
      <c r="BJ238" s="16" t="s">
        <v>121</v>
      </c>
      <c r="BK238" s="134">
        <f>ROUND(I238*H238,2)</f>
        <v>0</v>
      </c>
      <c r="BL238" s="16" t="s">
        <v>120</v>
      </c>
      <c r="BM238" s="133" t="s">
        <v>403</v>
      </c>
    </row>
    <row r="239" spans="2:65" s="1" customFormat="1" ht="11.25">
      <c r="B239" s="31"/>
      <c r="D239" s="135" t="s">
        <v>123</v>
      </c>
      <c r="F239" s="136" t="s">
        <v>404</v>
      </c>
      <c r="I239" s="137"/>
      <c r="L239" s="31"/>
      <c r="M239" s="138"/>
      <c r="T239" s="52"/>
      <c r="AT239" s="16" t="s">
        <v>123</v>
      </c>
      <c r="AU239" s="16" t="s">
        <v>121</v>
      </c>
    </row>
    <row r="240" spans="2:65" s="1" customFormat="1" ht="24.2" customHeight="1">
      <c r="B240" s="121"/>
      <c r="C240" s="122" t="s">
        <v>405</v>
      </c>
      <c r="D240" s="122" t="s">
        <v>115</v>
      </c>
      <c r="E240" s="123" t="s">
        <v>406</v>
      </c>
      <c r="F240" s="124" t="s">
        <v>407</v>
      </c>
      <c r="G240" s="125" t="s">
        <v>217</v>
      </c>
      <c r="H240" s="126">
        <v>3</v>
      </c>
      <c r="I240" s="127"/>
      <c r="J240" s="128">
        <f>ROUND(I240*H240,2)</f>
        <v>0</v>
      </c>
      <c r="K240" s="124" t="s">
        <v>119</v>
      </c>
      <c r="L240" s="31"/>
      <c r="M240" s="129" t="s">
        <v>3</v>
      </c>
      <c r="N240" s="130" t="s">
        <v>44</v>
      </c>
      <c r="P240" s="131">
        <f>O240*H240</f>
        <v>0</v>
      </c>
      <c r="Q240" s="131">
        <v>0.09</v>
      </c>
      <c r="R240" s="131">
        <f>Q240*H240</f>
        <v>0.27</v>
      </c>
      <c r="S240" s="131">
        <v>0</v>
      </c>
      <c r="T240" s="132">
        <f>S240*H240</f>
        <v>0</v>
      </c>
      <c r="AR240" s="133" t="s">
        <v>120</v>
      </c>
      <c r="AT240" s="133" t="s">
        <v>115</v>
      </c>
      <c r="AU240" s="133" t="s">
        <v>121</v>
      </c>
      <c r="AY240" s="16" t="s">
        <v>113</v>
      </c>
      <c r="BE240" s="134">
        <f>IF(N240="základní",J240,0)</f>
        <v>0</v>
      </c>
      <c r="BF240" s="134">
        <f>IF(N240="snížená",J240,0)</f>
        <v>0</v>
      </c>
      <c r="BG240" s="134">
        <f>IF(N240="zákl. přenesená",J240,0)</f>
        <v>0</v>
      </c>
      <c r="BH240" s="134">
        <f>IF(N240="sníž. přenesená",J240,0)</f>
        <v>0</v>
      </c>
      <c r="BI240" s="134">
        <f>IF(N240="nulová",J240,0)</f>
        <v>0</v>
      </c>
      <c r="BJ240" s="16" t="s">
        <v>121</v>
      </c>
      <c r="BK240" s="134">
        <f>ROUND(I240*H240,2)</f>
        <v>0</v>
      </c>
      <c r="BL240" s="16" t="s">
        <v>120</v>
      </c>
      <c r="BM240" s="133" t="s">
        <v>408</v>
      </c>
    </row>
    <row r="241" spans="2:65" s="1" customFormat="1" ht="11.25">
      <c r="B241" s="31"/>
      <c r="D241" s="135" t="s">
        <v>123</v>
      </c>
      <c r="F241" s="136" t="s">
        <v>409</v>
      </c>
      <c r="I241" s="137"/>
      <c r="L241" s="31"/>
      <c r="M241" s="138"/>
      <c r="T241" s="52"/>
      <c r="AT241" s="16" t="s">
        <v>123</v>
      </c>
      <c r="AU241" s="16" t="s">
        <v>121</v>
      </c>
    </row>
    <row r="242" spans="2:65" s="1" customFormat="1" ht="16.5" customHeight="1">
      <c r="B242" s="121"/>
      <c r="C242" s="154" t="s">
        <v>410</v>
      </c>
      <c r="D242" s="154" t="s">
        <v>196</v>
      </c>
      <c r="E242" s="155" t="s">
        <v>411</v>
      </c>
      <c r="F242" s="156" t="s">
        <v>412</v>
      </c>
      <c r="G242" s="157" t="s">
        <v>217</v>
      </c>
      <c r="H242" s="158">
        <v>3</v>
      </c>
      <c r="I242" s="159"/>
      <c r="J242" s="160">
        <f>ROUND(I242*H242,2)</f>
        <v>0</v>
      </c>
      <c r="K242" s="156" t="s">
        <v>119</v>
      </c>
      <c r="L242" s="161"/>
      <c r="M242" s="162" t="s">
        <v>3</v>
      </c>
      <c r="N242" s="163" t="s">
        <v>44</v>
      </c>
      <c r="P242" s="131">
        <f>O242*H242</f>
        <v>0</v>
      </c>
      <c r="Q242" s="131">
        <v>0.19600000000000001</v>
      </c>
      <c r="R242" s="131">
        <f>Q242*H242</f>
        <v>0.58800000000000008</v>
      </c>
      <c r="S242" s="131">
        <v>0</v>
      </c>
      <c r="T242" s="132">
        <f>S242*H242</f>
        <v>0</v>
      </c>
      <c r="AR242" s="133" t="s">
        <v>163</v>
      </c>
      <c r="AT242" s="133" t="s">
        <v>196</v>
      </c>
      <c r="AU242" s="133" t="s">
        <v>121</v>
      </c>
      <c r="AY242" s="16" t="s">
        <v>113</v>
      </c>
      <c r="BE242" s="134">
        <f>IF(N242="základní",J242,0)</f>
        <v>0</v>
      </c>
      <c r="BF242" s="134">
        <f>IF(N242="snížená",J242,0)</f>
        <v>0</v>
      </c>
      <c r="BG242" s="134">
        <f>IF(N242="zákl. přenesená",J242,0)</f>
        <v>0</v>
      </c>
      <c r="BH242" s="134">
        <f>IF(N242="sníž. přenesená",J242,0)</f>
        <v>0</v>
      </c>
      <c r="BI242" s="134">
        <f>IF(N242="nulová",J242,0)</f>
        <v>0</v>
      </c>
      <c r="BJ242" s="16" t="s">
        <v>121</v>
      </c>
      <c r="BK242" s="134">
        <f>ROUND(I242*H242,2)</f>
        <v>0</v>
      </c>
      <c r="BL242" s="16" t="s">
        <v>120</v>
      </c>
      <c r="BM242" s="133" t="s">
        <v>413</v>
      </c>
    </row>
    <row r="243" spans="2:65" s="1" customFormat="1" ht="16.5" customHeight="1">
      <c r="B243" s="121"/>
      <c r="C243" s="122" t="s">
        <v>414</v>
      </c>
      <c r="D243" s="122" t="s">
        <v>115</v>
      </c>
      <c r="E243" s="123" t="s">
        <v>415</v>
      </c>
      <c r="F243" s="124" t="s">
        <v>416</v>
      </c>
      <c r="G243" s="125" t="s">
        <v>217</v>
      </c>
      <c r="H243" s="126">
        <v>3</v>
      </c>
      <c r="I243" s="127"/>
      <c r="J243" s="128">
        <f>ROUND(I243*H243,2)</f>
        <v>0</v>
      </c>
      <c r="K243" s="124" t="s">
        <v>119</v>
      </c>
      <c r="L243" s="31"/>
      <c r="M243" s="129" t="s">
        <v>3</v>
      </c>
      <c r="N243" s="130" t="s">
        <v>44</v>
      </c>
      <c r="P243" s="131">
        <f>O243*H243</f>
        <v>0</v>
      </c>
      <c r="Q243" s="131">
        <v>0</v>
      </c>
      <c r="R243" s="131">
        <f>Q243*H243</f>
        <v>0</v>
      </c>
      <c r="S243" s="131">
        <v>0.05</v>
      </c>
      <c r="T243" s="132">
        <f>S243*H243</f>
        <v>0.15000000000000002</v>
      </c>
      <c r="AR243" s="133" t="s">
        <v>120</v>
      </c>
      <c r="AT243" s="133" t="s">
        <v>115</v>
      </c>
      <c r="AU243" s="133" t="s">
        <v>121</v>
      </c>
      <c r="AY243" s="16" t="s">
        <v>113</v>
      </c>
      <c r="BE243" s="134">
        <f>IF(N243="základní",J243,0)</f>
        <v>0</v>
      </c>
      <c r="BF243" s="134">
        <f>IF(N243="snížená",J243,0)</f>
        <v>0</v>
      </c>
      <c r="BG243" s="134">
        <f>IF(N243="zákl. přenesená",J243,0)</f>
        <v>0</v>
      </c>
      <c r="BH243" s="134">
        <f>IF(N243="sníž. přenesená",J243,0)</f>
        <v>0</v>
      </c>
      <c r="BI243" s="134">
        <f>IF(N243="nulová",J243,0)</f>
        <v>0</v>
      </c>
      <c r="BJ243" s="16" t="s">
        <v>121</v>
      </c>
      <c r="BK243" s="134">
        <f>ROUND(I243*H243,2)</f>
        <v>0</v>
      </c>
      <c r="BL243" s="16" t="s">
        <v>120</v>
      </c>
      <c r="BM243" s="133" t="s">
        <v>417</v>
      </c>
    </row>
    <row r="244" spans="2:65" s="1" customFormat="1" ht="11.25">
      <c r="B244" s="31"/>
      <c r="D244" s="135" t="s">
        <v>123</v>
      </c>
      <c r="F244" s="136" t="s">
        <v>418</v>
      </c>
      <c r="I244" s="137"/>
      <c r="L244" s="31"/>
      <c r="M244" s="138"/>
      <c r="T244" s="52"/>
      <c r="AT244" s="16" t="s">
        <v>123</v>
      </c>
      <c r="AU244" s="16" t="s">
        <v>121</v>
      </c>
    </row>
    <row r="245" spans="2:65" s="1" customFormat="1" ht="16.5" customHeight="1">
      <c r="B245" s="121"/>
      <c r="C245" s="122" t="s">
        <v>419</v>
      </c>
      <c r="D245" s="122" t="s">
        <v>115</v>
      </c>
      <c r="E245" s="123" t="s">
        <v>420</v>
      </c>
      <c r="F245" s="124" t="s">
        <v>421</v>
      </c>
      <c r="G245" s="125" t="s">
        <v>153</v>
      </c>
      <c r="H245" s="126">
        <v>97.4</v>
      </c>
      <c r="I245" s="127"/>
      <c r="J245" s="128">
        <f>ROUND(I245*H245,2)</f>
        <v>0</v>
      </c>
      <c r="K245" s="124" t="s">
        <v>119</v>
      </c>
      <c r="L245" s="31"/>
      <c r="M245" s="129" t="s">
        <v>3</v>
      </c>
      <c r="N245" s="130" t="s">
        <v>44</v>
      </c>
      <c r="P245" s="131">
        <f>O245*H245</f>
        <v>0</v>
      </c>
      <c r="Q245" s="131">
        <v>7.3499999999999998E-5</v>
      </c>
      <c r="R245" s="131">
        <f>Q245*H245</f>
        <v>7.1589000000000002E-3</v>
      </c>
      <c r="S245" s="131">
        <v>0</v>
      </c>
      <c r="T245" s="132">
        <f>S245*H245</f>
        <v>0</v>
      </c>
      <c r="AR245" s="133" t="s">
        <v>120</v>
      </c>
      <c r="AT245" s="133" t="s">
        <v>115</v>
      </c>
      <c r="AU245" s="133" t="s">
        <v>121</v>
      </c>
      <c r="AY245" s="16" t="s">
        <v>113</v>
      </c>
      <c r="BE245" s="134">
        <f>IF(N245="základní",J245,0)</f>
        <v>0</v>
      </c>
      <c r="BF245" s="134">
        <f>IF(N245="snížená",J245,0)</f>
        <v>0</v>
      </c>
      <c r="BG245" s="134">
        <f>IF(N245="zákl. přenesená",J245,0)</f>
        <v>0</v>
      </c>
      <c r="BH245" s="134">
        <f>IF(N245="sníž. přenesená",J245,0)</f>
        <v>0</v>
      </c>
      <c r="BI245" s="134">
        <f>IF(N245="nulová",J245,0)</f>
        <v>0</v>
      </c>
      <c r="BJ245" s="16" t="s">
        <v>121</v>
      </c>
      <c r="BK245" s="134">
        <f>ROUND(I245*H245,2)</f>
        <v>0</v>
      </c>
      <c r="BL245" s="16" t="s">
        <v>120</v>
      </c>
      <c r="BM245" s="133" t="s">
        <v>422</v>
      </c>
    </row>
    <row r="246" spans="2:65" s="1" customFormat="1" ht="11.25">
      <c r="B246" s="31"/>
      <c r="D246" s="135" t="s">
        <v>123</v>
      </c>
      <c r="F246" s="136" t="s">
        <v>423</v>
      </c>
      <c r="I246" s="137"/>
      <c r="L246" s="31"/>
      <c r="M246" s="138"/>
      <c r="T246" s="52"/>
      <c r="AT246" s="16" t="s">
        <v>123</v>
      </c>
      <c r="AU246" s="16" t="s">
        <v>121</v>
      </c>
    </row>
    <row r="247" spans="2:65" s="12" customFormat="1" ht="11.25">
      <c r="B247" s="139"/>
      <c r="D247" s="140" t="s">
        <v>135</v>
      </c>
      <c r="E247" s="141" t="s">
        <v>3</v>
      </c>
      <c r="F247" s="142" t="s">
        <v>424</v>
      </c>
      <c r="H247" s="143">
        <v>97.4</v>
      </c>
      <c r="I247" s="144"/>
      <c r="L247" s="139"/>
      <c r="M247" s="145"/>
      <c r="T247" s="146"/>
      <c r="AT247" s="141" t="s">
        <v>135</v>
      </c>
      <c r="AU247" s="141" t="s">
        <v>121</v>
      </c>
      <c r="AV247" s="12" t="s">
        <v>121</v>
      </c>
      <c r="AW247" s="12" t="s">
        <v>34</v>
      </c>
      <c r="AX247" s="12" t="s">
        <v>72</v>
      </c>
      <c r="AY247" s="141" t="s">
        <v>113</v>
      </c>
    </row>
    <row r="248" spans="2:65" s="13" customFormat="1" ht="11.25">
      <c r="B248" s="147"/>
      <c r="D248" s="140" t="s">
        <v>135</v>
      </c>
      <c r="E248" s="148" t="s">
        <v>3</v>
      </c>
      <c r="F248" s="149" t="s">
        <v>137</v>
      </c>
      <c r="H248" s="150">
        <v>97.4</v>
      </c>
      <c r="I248" s="151"/>
      <c r="L248" s="147"/>
      <c r="M248" s="152"/>
      <c r="T248" s="153"/>
      <c r="AT248" s="148" t="s">
        <v>135</v>
      </c>
      <c r="AU248" s="148" t="s">
        <v>121</v>
      </c>
      <c r="AV248" s="13" t="s">
        <v>120</v>
      </c>
      <c r="AW248" s="13" t="s">
        <v>34</v>
      </c>
      <c r="AX248" s="13" t="s">
        <v>77</v>
      </c>
      <c r="AY248" s="148" t="s">
        <v>113</v>
      </c>
    </row>
    <row r="249" spans="2:65" s="11" customFormat="1" ht="22.9" customHeight="1">
      <c r="B249" s="109"/>
      <c r="D249" s="110" t="s">
        <v>71</v>
      </c>
      <c r="E249" s="119" t="s">
        <v>425</v>
      </c>
      <c r="F249" s="119" t="s">
        <v>426</v>
      </c>
      <c r="I249" s="112"/>
      <c r="J249" s="120">
        <f>BK249</f>
        <v>0</v>
      </c>
      <c r="L249" s="109"/>
      <c r="M249" s="114"/>
      <c r="P249" s="115">
        <f>SUM(P250:P255)</f>
        <v>0</v>
      </c>
      <c r="R249" s="115">
        <f>SUM(R250:R255)</f>
        <v>0</v>
      </c>
      <c r="T249" s="116">
        <f>SUM(T250:T255)</f>
        <v>0</v>
      </c>
      <c r="AR249" s="110" t="s">
        <v>77</v>
      </c>
      <c r="AT249" s="117" t="s">
        <v>71</v>
      </c>
      <c r="AU249" s="117" t="s">
        <v>77</v>
      </c>
      <c r="AY249" s="110" t="s">
        <v>113</v>
      </c>
      <c r="BK249" s="118">
        <f>SUM(BK250:BK255)</f>
        <v>0</v>
      </c>
    </row>
    <row r="250" spans="2:65" s="1" customFormat="1" ht="21.75" customHeight="1">
      <c r="B250" s="121"/>
      <c r="C250" s="122" t="s">
        <v>427</v>
      </c>
      <c r="D250" s="122" t="s">
        <v>115</v>
      </c>
      <c r="E250" s="123" t="s">
        <v>428</v>
      </c>
      <c r="F250" s="124" t="s">
        <v>429</v>
      </c>
      <c r="G250" s="125" t="s">
        <v>199</v>
      </c>
      <c r="H250" s="126">
        <v>79.486000000000004</v>
      </c>
      <c r="I250" s="127"/>
      <c r="J250" s="128">
        <f>ROUND(I250*H250,2)</f>
        <v>0</v>
      </c>
      <c r="K250" s="124" t="s">
        <v>119</v>
      </c>
      <c r="L250" s="31"/>
      <c r="M250" s="129" t="s">
        <v>3</v>
      </c>
      <c r="N250" s="130" t="s">
        <v>44</v>
      </c>
      <c r="P250" s="131">
        <f>O250*H250</f>
        <v>0</v>
      </c>
      <c r="Q250" s="131">
        <v>0</v>
      </c>
      <c r="R250" s="131">
        <f>Q250*H250</f>
        <v>0</v>
      </c>
      <c r="S250" s="131">
        <v>0</v>
      </c>
      <c r="T250" s="132">
        <f>S250*H250</f>
        <v>0</v>
      </c>
      <c r="AR250" s="133" t="s">
        <v>120</v>
      </c>
      <c r="AT250" s="133" t="s">
        <v>115</v>
      </c>
      <c r="AU250" s="133" t="s">
        <v>121</v>
      </c>
      <c r="AY250" s="16" t="s">
        <v>113</v>
      </c>
      <c r="BE250" s="134">
        <f>IF(N250="základní",J250,0)</f>
        <v>0</v>
      </c>
      <c r="BF250" s="134">
        <f>IF(N250="snížená",J250,0)</f>
        <v>0</v>
      </c>
      <c r="BG250" s="134">
        <f>IF(N250="zákl. přenesená",J250,0)</f>
        <v>0</v>
      </c>
      <c r="BH250" s="134">
        <f>IF(N250="sníž. přenesená",J250,0)</f>
        <v>0</v>
      </c>
      <c r="BI250" s="134">
        <f>IF(N250="nulová",J250,0)</f>
        <v>0</v>
      </c>
      <c r="BJ250" s="16" t="s">
        <v>121</v>
      </c>
      <c r="BK250" s="134">
        <f>ROUND(I250*H250,2)</f>
        <v>0</v>
      </c>
      <c r="BL250" s="16" t="s">
        <v>120</v>
      </c>
      <c r="BM250" s="133" t="s">
        <v>430</v>
      </c>
    </row>
    <row r="251" spans="2:65" s="1" customFormat="1" ht="11.25">
      <c r="B251" s="31"/>
      <c r="D251" s="135" t="s">
        <v>123</v>
      </c>
      <c r="F251" s="136" t="s">
        <v>431</v>
      </c>
      <c r="I251" s="137"/>
      <c r="L251" s="31"/>
      <c r="M251" s="138"/>
      <c r="T251" s="52"/>
      <c r="AT251" s="16" t="s">
        <v>123</v>
      </c>
      <c r="AU251" s="16" t="s">
        <v>121</v>
      </c>
    </row>
    <row r="252" spans="2:65" s="1" customFormat="1" ht="24.2" customHeight="1">
      <c r="B252" s="121"/>
      <c r="C252" s="122" t="s">
        <v>432</v>
      </c>
      <c r="D252" s="122" t="s">
        <v>115</v>
      </c>
      <c r="E252" s="123" t="s">
        <v>433</v>
      </c>
      <c r="F252" s="124" t="s">
        <v>434</v>
      </c>
      <c r="G252" s="125" t="s">
        <v>199</v>
      </c>
      <c r="H252" s="126">
        <v>79.486000000000004</v>
      </c>
      <c r="I252" s="127"/>
      <c r="J252" s="128">
        <f>ROUND(I252*H252,2)</f>
        <v>0</v>
      </c>
      <c r="K252" s="124" t="s">
        <v>119</v>
      </c>
      <c r="L252" s="31"/>
      <c r="M252" s="129" t="s">
        <v>3</v>
      </c>
      <c r="N252" s="130" t="s">
        <v>44</v>
      </c>
      <c r="P252" s="131">
        <f>O252*H252</f>
        <v>0</v>
      </c>
      <c r="Q252" s="131">
        <v>0</v>
      </c>
      <c r="R252" s="131">
        <f>Q252*H252</f>
        <v>0</v>
      </c>
      <c r="S252" s="131">
        <v>0</v>
      </c>
      <c r="T252" s="132">
        <f>S252*H252</f>
        <v>0</v>
      </c>
      <c r="AR252" s="133" t="s">
        <v>120</v>
      </c>
      <c r="AT252" s="133" t="s">
        <v>115</v>
      </c>
      <c r="AU252" s="133" t="s">
        <v>121</v>
      </c>
      <c r="AY252" s="16" t="s">
        <v>113</v>
      </c>
      <c r="BE252" s="134">
        <f>IF(N252="základní",J252,0)</f>
        <v>0</v>
      </c>
      <c r="BF252" s="134">
        <f>IF(N252="snížená",J252,0)</f>
        <v>0</v>
      </c>
      <c r="BG252" s="134">
        <f>IF(N252="zákl. přenesená",J252,0)</f>
        <v>0</v>
      </c>
      <c r="BH252" s="134">
        <f>IF(N252="sníž. přenesená",J252,0)</f>
        <v>0</v>
      </c>
      <c r="BI252" s="134">
        <f>IF(N252="nulová",J252,0)</f>
        <v>0</v>
      </c>
      <c r="BJ252" s="16" t="s">
        <v>121</v>
      </c>
      <c r="BK252" s="134">
        <f>ROUND(I252*H252,2)</f>
        <v>0</v>
      </c>
      <c r="BL252" s="16" t="s">
        <v>120</v>
      </c>
      <c r="BM252" s="133" t="s">
        <v>435</v>
      </c>
    </row>
    <row r="253" spans="2:65" s="1" customFormat="1" ht="11.25">
      <c r="B253" s="31"/>
      <c r="D253" s="135" t="s">
        <v>123</v>
      </c>
      <c r="F253" s="136" t="s">
        <v>436</v>
      </c>
      <c r="I253" s="137"/>
      <c r="L253" s="31"/>
      <c r="M253" s="138"/>
      <c r="T253" s="52"/>
      <c r="AT253" s="16" t="s">
        <v>123</v>
      </c>
      <c r="AU253" s="16" t="s">
        <v>121</v>
      </c>
    </row>
    <row r="254" spans="2:65" s="1" customFormat="1" ht="24.2" customHeight="1">
      <c r="B254" s="121"/>
      <c r="C254" s="122" t="s">
        <v>437</v>
      </c>
      <c r="D254" s="122" t="s">
        <v>115</v>
      </c>
      <c r="E254" s="123" t="s">
        <v>438</v>
      </c>
      <c r="F254" s="124" t="s">
        <v>439</v>
      </c>
      <c r="G254" s="125" t="s">
        <v>199</v>
      </c>
      <c r="H254" s="126">
        <v>79.486000000000004</v>
      </c>
      <c r="I254" s="127"/>
      <c r="J254" s="128">
        <f>ROUND(I254*H254,2)</f>
        <v>0</v>
      </c>
      <c r="K254" s="124" t="s">
        <v>119</v>
      </c>
      <c r="L254" s="31"/>
      <c r="M254" s="129" t="s">
        <v>3</v>
      </c>
      <c r="N254" s="130" t="s">
        <v>44</v>
      </c>
      <c r="P254" s="131">
        <f>O254*H254</f>
        <v>0</v>
      </c>
      <c r="Q254" s="131">
        <v>0</v>
      </c>
      <c r="R254" s="131">
        <f>Q254*H254</f>
        <v>0</v>
      </c>
      <c r="S254" s="131">
        <v>0</v>
      </c>
      <c r="T254" s="132">
        <f>S254*H254</f>
        <v>0</v>
      </c>
      <c r="AR254" s="133" t="s">
        <v>120</v>
      </c>
      <c r="AT254" s="133" t="s">
        <v>115</v>
      </c>
      <c r="AU254" s="133" t="s">
        <v>121</v>
      </c>
      <c r="AY254" s="16" t="s">
        <v>113</v>
      </c>
      <c r="BE254" s="134">
        <f>IF(N254="základní",J254,0)</f>
        <v>0</v>
      </c>
      <c r="BF254" s="134">
        <f>IF(N254="snížená",J254,0)</f>
        <v>0</v>
      </c>
      <c r="BG254" s="134">
        <f>IF(N254="zákl. přenesená",J254,0)</f>
        <v>0</v>
      </c>
      <c r="BH254" s="134">
        <f>IF(N254="sníž. přenesená",J254,0)</f>
        <v>0</v>
      </c>
      <c r="BI254" s="134">
        <f>IF(N254="nulová",J254,0)</f>
        <v>0</v>
      </c>
      <c r="BJ254" s="16" t="s">
        <v>121</v>
      </c>
      <c r="BK254" s="134">
        <f>ROUND(I254*H254,2)</f>
        <v>0</v>
      </c>
      <c r="BL254" s="16" t="s">
        <v>120</v>
      </c>
      <c r="BM254" s="133" t="s">
        <v>440</v>
      </c>
    </row>
    <row r="255" spans="2:65" s="1" customFormat="1" ht="11.25">
      <c r="B255" s="31"/>
      <c r="D255" s="135" t="s">
        <v>123</v>
      </c>
      <c r="F255" s="136" t="s">
        <v>441</v>
      </c>
      <c r="I255" s="137"/>
      <c r="L255" s="31"/>
      <c r="M255" s="138"/>
      <c r="T255" s="52"/>
      <c r="AT255" s="16" t="s">
        <v>123</v>
      </c>
      <c r="AU255" s="16" t="s">
        <v>121</v>
      </c>
    </row>
    <row r="256" spans="2:65" s="11" customFormat="1" ht="22.9" customHeight="1">
      <c r="B256" s="109"/>
      <c r="D256" s="110" t="s">
        <v>71</v>
      </c>
      <c r="E256" s="119" t="s">
        <v>442</v>
      </c>
      <c r="F256" s="119" t="s">
        <v>443</v>
      </c>
      <c r="I256" s="112"/>
      <c r="J256" s="120">
        <f>BK256</f>
        <v>0</v>
      </c>
      <c r="L256" s="109"/>
      <c r="M256" s="114"/>
      <c r="P256" s="115">
        <f>SUM(P257:P264)</f>
        <v>0</v>
      </c>
      <c r="R256" s="115">
        <f>SUM(R257:R264)</f>
        <v>0</v>
      </c>
      <c r="T256" s="116">
        <f>SUM(T257:T264)</f>
        <v>0</v>
      </c>
      <c r="AR256" s="110" t="s">
        <v>77</v>
      </c>
      <c r="AT256" s="117" t="s">
        <v>71</v>
      </c>
      <c r="AU256" s="117" t="s">
        <v>77</v>
      </c>
      <c r="AY256" s="110" t="s">
        <v>113</v>
      </c>
      <c r="BK256" s="118">
        <f>SUM(BK257:BK264)</f>
        <v>0</v>
      </c>
    </row>
    <row r="257" spans="2:65" s="1" customFormat="1" ht="24.2" customHeight="1">
      <c r="B257" s="121"/>
      <c r="C257" s="122" t="s">
        <v>444</v>
      </c>
      <c r="D257" s="122" t="s">
        <v>115</v>
      </c>
      <c r="E257" s="123" t="s">
        <v>445</v>
      </c>
      <c r="F257" s="124" t="s">
        <v>446</v>
      </c>
      <c r="G257" s="125" t="s">
        <v>199</v>
      </c>
      <c r="H257" s="126">
        <v>95.192999999999998</v>
      </c>
      <c r="I257" s="127"/>
      <c r="J257" s="128">
        <f>ROUND(I257*H257,2)</f>
        <v>0</v>
      </c>
      <c r="K257" s="124" t="s">
        <v>119</v>
      </c>
      <c r="L257" s="31"/>
      <c r="M257" s="129" t="s">
        <v>3</v>
      </c>
      <c r="N257" s="130" t="s">
        <v>44</v>
      </c>
      <c r="P257" s="131">
        <f>O257*H257</f>
        <v>0</v>
      </c>
      <c r="Q257" s="131">
        <v>0</v>
      </c>
      <c r="R257" s="131">
        <f>Q257*H257</f>
        <v>0</v>
      </c>
      <c r="S257" s="131">
        <v>0</v>
      </c>
      <c r="T257" s="132">
        <f>S257*H257</f>
        <v>0</v>
      </c>
      <c r="AR257" s="133" t="s">
        <v>120</v>
      </c>
      <c r="AT257" s="133" t="s">
        <v>115</v>
      </c>
      <c r="AU257" s="133" t="s">
        <v>121</v>
      </c>
      <c r="AY257" s="16" t="s">
        <v>113</v>
      </c>
      <c r="BE257" s="134">
        <f>IF(N257="základní",J257,0)</f>
        <v>0</v>
      </c>
      <c r="BF257" s="134">
        <f>IF(N257="snížená",J257,0)</f>
        <v>0</v>
      </c>
      <c r="BG257" s="134">
        <f>IF(N257="zákl. přenesená",J257,0)</f>
        <v>0</v>
      </c>
      <c r="BH257" s="134">
        <f>IF(N257="sníž. přenesená",J257,0)</f>
        <v>0</v>
      </c>
      <c r="BI257" s="134">
        <f>IF(N257="nulová",J257,0)</f>
        <v>0</v>
      </c>
      <c r="BJ257" s="16" t="s">
        <v>121</v>
      </c>
      <c r="BK257" s="134">
        <f>ROUND(I257*H257,2)</f>
        <v>0</v>
      </c>
      <c r="BL257" s="16" t="s">
        <v>120</v>
      </c>
      <c r="BM257" s="133" t="s">
        <v>447</v>
      </c>
    </row>
    <row r="258" spans="2:65" s="1" customFormat="1" ht="11.25">
      <c r="B258" s="31"/>
      <c r="D258" s="135" t="s">
        <v>123</v>
      </c>
      <c r="F258" s="136" t="s">
        <v>448</v>
      </c>
      <c r="I258" s="137"/>
      <c r="L258" s="31"/>
      <c r="M258" s="138"/>
      <c r="T258" s="52"/>
      <c r="AT258" s="16" t="s">
        <v>123</v>
      </c>
      <c r="AU258" s="16" t="s">
        <v>121</v>
      </c>
    </row>
    <row r="259" spans="2:65" s="1" customFormat="1" ht="24.2" customHeight="1">
      <c r="B259" s="121"/>
      <c r="C259" s="122" t="s">
        <v>449</v>
      </c>
      <c r="D259" s="122" t="s">
        <v>115</v>
      </c>
      <c r="E259" s="123" t="s">
        <v>450</v>
      </c>
      <c r="F259" s="124" t="s">
        <v>451</v>
      </c>
      <c r="G259" s="125" t="s">
        <v>199</v>
      </c>
      <c r="H259" s="126">
        <v>95.192999999999998</v>
      </c>
      <c r="I259" s="127"/>
      <c r="J259" s="128">
        <f>ROUND(I259*H259,2)</f>
        <v>0</v>
      </c>
      <c r="K259" s="124" t="s">
        <v>119</v>
      </c>
      <c r="L259" s="31"/>
      <c r="M259" s="129" t="s">
        <v>3</v>
      </c>
      <c r="N259" s="130" t="s">
        <v>44</v>
      </c>
      <c r="P259" s="131">
        <f>O259*H259</f>
        <v>0</v>
      </c>
      <c r="Q259" s="131">
        <v>0</v>
      </c>
      <c r="R259" s="131">
        <f>Q259*H259</f>
        <v>0</v>
      </c>
      <c r="S259" s="131">
        <v>0</v>
      </c>
      <c r="T259" s="132">
        <f>S259*H259</f>
        <v>0</v>
      </c>
      <c r="AR259" s="133" t="s">
        <v>120</v>
      </c>
      <c r="AT259" s="133" t="s">
        <v>115</v>
      </c>
      <c r="AU259" s="133" t="s">
        <v>121</v>
      </c>
      <c r="AY259" s="16" t="s">
        <v>113</v>
      </c>
      <c r="BE259" s="134">
        <f>IF(N259="základní",J259,0)</f>
        <v>0</v>
      </c>
      <c r="BF259" s="134">
        <f>IF(N259="snížená",J259,0)</f>
        <v>0</v>
      </c>
      <c r="BG259" s="134">
        <f>IF(N259="zákl. přenesená",J259,0)</f>
        <v>0</v>
      </c>
      <c r="BH259" s="134">
        <f>IF(N259="sníž. přenesená",J259,0)</f>
        <v>0</v>
      </c>
      <c r="BI259" s="134">
        <f>IF(N259="nulová",J259,0)</f>
        <v>0</v>
      </c>
      <c r="BJ259" s="16" t="s">
        <v>121</v>
      </c>
      <c r="BK259" s="134">
        <f>ROUND(I259*H259,2)</f>
        <v>0</v>
      </c>
      <c r="BL259" s="16" t="s">
        <v>120</v>
      </c>
      <c r="BM259" s="133" t="s">
        <v>452</v>
      </c>
    </row>
    <row r="260" spans="2:65" s="1" customFormat="1" ht="11.25">
      <c r="B260" s="31"/>
      <c r="D260" s="135" t="s">
        <v>123</v>
      </c>
      <c r="F260" s="136" t="s">
        <v>453</v>
      </c>
      <c r="I260" s="137"/>
      <c r="L260" s="31"/>
      <c r="M260" s="138"/>
      <c r="T260" s="52"/>
      <c r="AT260" s="16" t="s">
        <v>123</v>
      </c>
      <c r="AU260" s="16" t="s">
        <v>121</v>
      </c>
    </row>
    <row r="261" spans="2:65" s="1" customFormat="1" ht="24.2" customHeight="1">
      <c r="B261" s="121"/>
      <c r="C261" s="122" t="s">
        <v>454</v>
      </c>
      <c r="D261" s="122" t="s">
        <v>115</v>
      </c>
      <c r="E261" s="123" t="s">
        <v>455</v>
      </c>
      <c r="F261" s="124" t="s">
        <v>456</v>
      </c>
      <c r="G261" s="125" t="s">
        <v>199</v>
      </c>
      <c r="H261" s="126">
        <v>95.192999999999998</v>
      </c>
      <c r="I261" s="127"/>
      <c r="J261" s="128">
        <f>ROUND(I261*H261,2)</f>
        <v>0</v>
      </c>
      <c r="K261" s="124" t="s">
        <v>119</v>
      </c>
      <c r="L261" s="31"/>
      <c r="M261" s="129" t="s">
        <v>3</v>
      </c>
      <c r="N261" s="130" t="s">
        <v>44</v>
      </c>
      <c r="P261" s="131">
        <f>O261*H261</f>
        <v>0</v>
      </c>
      <c r="Q261" s="131">
        <v>0</v>
      </c>
      <c r="R261" s="131">
        <f>Q261*H261</f>
        <v>0</v>
      </c>
      <c r="S261" s="131">
        <v>0</v>
      </c>
      <c r="T261" s="132">
        <f>S261*H261</f>
        <v>0</v>
      </c>
      <c r="AR261" s="133" t="s">
        <v>120</v>
      </c>
      <c r="AT261" s="133" t="s">
        <v>115</v>
      </c>
      <c r="AU261" s="133" t="s">
        <v>121</v>
      </c>
      <c r="AY261" s="16" t="s">
        <v>113</v>
      </c>
      <c r="BE261" s="134">
        <f>IF(N261="základní",J261,0)</f>
        <v>0</v>
      </c>
      <c r="BF261" s="134">
        <f>IF(N261="snížená",J261,0)</f>
        <v>0</v>
      </c>
      <c r="BG261" s="134">
        <f>IF(N261="zákl. přenesená",J261,0)</f>
        <v>0</v>
      </c>
      <c r="BH261" s="134">
        <f>IF(N261="sníž. přenesená",J261,0)</f>
        <v>0</v>
      </c>
      <c r="BI261" s="134">
        <f>IF(N261="nulová",J261,0)</f>
        <v>0</v>
      </c>
      <c r="BJ261" s="16" t="s">
        <v>121</v>
      </c>
      <c r="BK261" s="134">
        <f>ROUND(I261*H261,2)</f>
        <v>0</v>
      </c>
      <c r="BL261" s="16" t="s">
        <v>120</v>
      </c>
      <c r="BM261" s="133" t="s">
        <v>457</v>
      </c>
    </row>
    <row r="262" spans="2:65" s="1" customFormat="1" ht="11.25">
      <c r="B262" s="31"/>
      <c r="D262" s="135" t="s">
        <v>123</v>
      </c>
      <c r="F262" s="136" t="s">
        <v>458</v>
      </c>
      <c r="I262" s="137"/>
      <c r="L262" s="31"/>
      <c r="M262" s="138"/>
      <c r="T262" s="52"/>
      <c r="AT262" s="16" t="s">
        <v>123</v>
      </c>
      <c r="AU262" s="16" t="s">
        <v>121</v>
      </c>
    </row>
    <row r="263" spans="2:65" s="1" customFormat="1" ht="33" customHeight="1">
      <c r="B263" s="121"/>
      <c r="C263" s="122" t="s">
        <v>459</v>
      </c>
      <c r="D263" s="122" t="s">
        <v>115</v>
      </c>
      <c r="E263" s="123" t="s">
        <v>460</v>
      </c>
      <c r="F263" s="124" t="s">
        <v>461</v>
      </c>
      <c r="G263" s="125" t="s">
        <v>199</v>
      </c>
      <c r="H263" s="126">
        <v>95.192999999999998</v>
      </c>
      <c r="I263" s="127"/>
      <c r="J263" s="128">
        <f>ROUND(I263*H263,2)</f>
        <v>0</v>
      </c>
      <c r="K263" s="124" t="s">
        <v>119</v>
      </c>
      <c r="L263" s="31"/>
      <c r="M263" s="129" t="s">
        <v>3</v>
      </c>
      <c r="N263" s="130" t="s">
        <v>44</v>
      </c>
      <c r="P263" s="131">
        <f>O263*H263</f>
        <v>0</v>
      </c>
      <c r="Q263" s="131">
        <v>0</v>
      </c>
      <c r="R263" s="131">
        <f>Q263*H263</f>
        <v>0</v>
      </c>
      <c r="S263" s="131">
        <v>0</v>
      </c>
      <c r="T263" s="132">
        <f>S263*H263</f>
        <v>0</v>
      </c>
      <c r="AR263" s="133" t="s">
        <v>120</v>
      </c>
      <c r="AT263" s="133" t="s">
        <v>115</v>
      </c>
      <c r="AU263" s="133" t="s">
        <v>121</v>
      </c>
      <c r="AY263" s="16" t="s">
        <v>113</v>
      </c>
      <c r="BE263" s="134">
        <f>IF(N263="základní",J263,0)</f>
        <v>0</v>
      </c>
      <c r="BF263" s="134">
        <f>IF(N263="snížená",J263,0)</f>
        <v>0</v>
      </c>
      <c r="BG263" s="134">
        <f>IF(N263="zákl. přenesená",J263,0)</f>
        <v>0</v>
      </c>
      <c r="BH263" s="134">
        <f>IF(N263="sníž. přenesená",J263,0)</f>
        <v>0</v>
      </c>
      <c r="BI263" s="134">
        <f>IF(N263="nulová",J263,0)</f>
        <v>0</v>
      </c>
      <c r="BJ263" s="16" t="s">
        <v>121</v>
      </c>
      <c r="BK263" s="134">
        <f>ROUND(I263*H263,2)</f>
        <v>0</v>
      </c>
      <c r="BL263" s="16" t="s">
        <v>120</v>
      </c>
      <c r="BM263" s="133" t="s">
        <v>462</v>
      </c>
    </row>
    <row r="264" spans="2:65" s="1" customFormat="1" ht="11.25">
      <c r="B264" s="31"/>
      <c r="D264" s="135" t="s">
        <v>123</v>
      </c>
      <c r="F264" s="136" t="s">
        <v>463</v>
      </c>
      <c r="I264" s="137"/>
      <c r="L264" s="31"/>
      <c r="M264" s="138"/>
      <c r="T264" s="52"/>
      <c r="AT264" s="16" t="s">
        <v>123</v>
      </c>
      <c r="AU264" s="16" t="s">
        <v>121</v>
      </c>
    </row>
    <row r="265" spans="2:65" s="11" customFormat="1" ht="25.9" customHeight="1">
      <c r="B265" s="109"/>
      <c r="D265" s="110" t="s">
        <v>71</v>
      </c>
      <c r="E265" s="111" t="s">
        <v>464</v>
      </c>
      <c r="F265" s="111" t="s">
        <v>465</v>
      </c>
      <c r="I265" s="112"/>
      <c r="J265" s="113">
        <f>BK265</f>
        <v>0</v>
      </c>
      <c r="L265" s="109"/>
      <c r="M265" s="114"/>
      <c r="P265" s="115">
        <f>SUM(P266:P277)</f>
        <v>0</v>
      </c>
      <c r="R265" s="115">
        <f>SUM(R266:R277)</f>
        <v>0</v>
      </c>
      <c r="T265" s="116">
        <f>SUM(T266:T277)</f>
        <v>0</v>
      </c>
      <c r="AR265" s="110" t="s">
        <v>120</v>
      </c>
      <c r="AT265" s="117" t="s">
        <v>71</v>
      </c>
      <c r="AU265" s="117" t="s">
        <v>72</v>
      </c>
      <c r="AY265" s="110" t="s">
        <v>113</v>
      </c>
      <c r="BK265" s="118">
        <f>SUM(BK266:BK277)</f>
        <v>0</v>
      </c>
    </row>
    <row r="266" spans="2:65" s="1" customFormat="1" ht="37.9" customHeight="1">
      <c r="B266" s="121"/>
      <c r="C266" s="122" t="s">
        <v>466</v>
      </c>
      <c r="D266" s="122" t="s">
        <v>115</v>
      </c>
      <c r="E266" s="123" t="s">
        <v>467</v>
      </c>
      <c r="F266" s="124" t="s">
        <v>468</v>
      </c>
      <c r="G266" s="125" t="s">
        <v>132</v>
      </c>
      <c r="H266" s="126">
        <v>32</v>
      </c>
      <c r="I266" s="127"/>
      <c r="J266" s="128">
        <f>ROUND(I266*H266,2)</f>
        <v>0</v>
      </c>
      <c r="K266" s="124" t="s">
        <v>119</v>
      </c>
      <c r="L266" s="31"/>
      <c r="M266" s="129" t="s">
        <v>3</v>
      </c>
      <c r="N266" s="130" t="s">
        <v>44</v>
      </c>
      <c r="P266" s="131">
        <f>O266*H266</f>
        <v>0</v>
      </c>
      <c r="Q266" s="131">
        <v>0</v>
      </c>
      <c r="R266" s="131">
        <f>Q266*H266</f>
        <v>0</v>
      </c>
      <c r="S266" s="131">
        <v>0</v>
      </c>
      <c r="T266" s="132">
        <f>S266*H266</f>
        <v>0</v>
      </c>
      <c r="AR266" s="133" t="s">
        <v>469</v>
      </c>
      <c r="AT266" s="133" t="s">
        <v>115</v>
      </c>
      <c r="AU266" s="133" t="s">
        <v>77</v>
      </c>
      <c r="AY266" s="16" t="s">
        <v>113</v>
      </c>
      <c r="BE266" s="134">
        <f>IF(N266="základní",J266,0)</f>
        <v>0</v>
      </c>
      <c r="BF266" s="134">
        <f>IF(N266="snížená",J266,0)</f>
        <v>0</v>
      </c>
      <c r="BG266" s="134">
        <f>IF(N266="zákl. přenesená",J266,0)</f>
        <v>0</v>
      </c>
      <c r="BH266" s="134">
        <f>IF(N266="sníž. přenesená",J266,0)</f>
        <v>0</v>
      </c>
      <c r="BI266" s="134">
        <f>IF(N266="nulová",J266,0)</f>
        <v>0</v>
      </c>
      <c r="BJ266" s="16" t="s">
        <v>121</v>
      </c>
      <c r="BK266" s="134">
        <f>ROUND(I266*H266,2)</f>
        <v>0</v>
      </c>
      <c r="BL266" s="16" t="s">
        <v>469</v>
      </c>
      <c r="BM266" s="133" t="s">
        <v>470</v>
      </c>
    </row>
    <row r="267" spans="2:65" s="1" customFormat="1" ht="11.25">
      <c r="B267" s="31"/>
      <c r="D267" s="135" t="s">
        <v>123</v>
      </c>
      <c r="F267" s="136" t="s">
        <v>471</v>
      </c>
      <c r="I267" s="137"/>
      <c r="L267" s="31"/>
      <c r="M267" s="138"/>
      <c r="T267" s="52"/>
      <c r="AT267" s="16" t="s">
        <v>123</v>
      </c>
      <c r="AU267" s="16" t="s">
        <v>77</v>
      </c>
    </row>
    <row r="268" spans="2:65" s="12" customFormat="1" ht="11.25">
      <c r="B268" s="139"/>
      <c r="D268" s="140" t="s">
        <v>135</v>
      </c>
      <c r="E268" s="141" t="s">
        <v>3</v>
      </c>
      <c r="F268" s="142" t="s">
        <v>472</v>
      </c>
      <c r="H268" s="143">
        <v>32</v>
      </c>
      <c r="I268" s="144"/>
      <c r="L268" s="139"/>
      <c r="M268" s="145"/>
      <c r="T268" s="146"/>
      <c r="AT268" s="141" t="s">
        <v>135</v>
      </c>
      <c r="AU268" s="141" t="s">
        <v>77</v>
      </c>
      <c r="AV268" s="12" t="s">
        <v>121</v>
      </c>
      <c r="AW268" s="12" t="s">
        <v>34</v>
      </c>
      <c r="AX268" s="12" t="s">
        <v>72</v>
      </c>
      <c r="AY268" s="141" t="s">
        <v>113</v>
      </c>
    </row>
    <row r="269" spans="2:65" s="13" customFormat="1" ht="11.25">
      <c r="B269" s="147"/>
      <c r="D269" s="140" t="s">
        <v>135</v>
      </c>
      <c r="E269" s="148" t="s">
        <v>3</v>
      </c>
      <c r="F269" s="149" t="s">
        <v>137</v>
      </c>
      <c r="H269" s="150">
        <v>32</v>
      </c>
      <c r="I269" s="151"/>
      <c r="L269" s="147"/>
      <c r="M269" s="152"/>
      <c r="T269" s="153"/>
      <c r="AT269" s="148" t="s">
        <v>135</v>
      </c>
      <c r="AU269" s="148" t="s">
        <v>77</v>
      </c>
      <c r="AV269" s="13" t="s">
        <v>120</v>
      </c>
      <c r="AW269" s="13" t="s">
        <v>34</v>
      </c>
      <c r="AX269" s="13" t="s">
        <v>77</v>
      </c>
      <c r="AY269" s="148" t="s">
        <v>113</v>
      </c>
    </row>
    <row r="270" spans="2:65" s="1" customFormat="1" ht="37.9" customHeight="1">
      <c r="B270" s="121"/>
      <c r="C270" s="122" t="s">
        <v>473</v>
      </c>
      <c r="D270" s="122" t="s">
        <v>115</v>
      </c>
      <c r="E270" s="123" t="s">
        <v>474</v>
      </c>
      <c r="F270" s="124" t="s">
        <v>475</v>
      </c>
      <c r="G270" s="125" t="s">
        <v>132</v>
      </c>
      <c r="H270" s="126">
        <v>112</v>
      </c>
      <c r="I270" s="127"/>
      <c r="J270" s="128">
        <f>ROUND(I270*H270,2)</f>
        <v>0</v>
      </c>
      <c r="K270" s="124" t="s">
        <v>119</v>
      </c>
      <c r="L270" s="31"/>
      <c r="M270" s="129" t="s">
        <v>3</v>
      </c>
      <c r="N270" s="130" t="s">
        <v>44</v>
      </c>
      <c r="P270" s="131">
        <f>O270*H270</f>
        <v>0</v>
      </c>
      <c r="Q270" s="131">
        <v>0</v>
      </c>
      <c r="R270" s="131">
        <f>Q270*H270</f>
        <v>0</v>
      </c>
      <c r="S270" s="131">
        <v>0</v>
      </c>
      <c r="T270" s="132">
        <f>S270*H270</f>
        <v>0</v>
      </c>
      <c r="AR270" s="133" t="s">
        <v>469</v>
      </c>
      <c r="AT270" s="133" t="s">
        <v>115</v>
      </c>
      <c r="AU270" s="133" t="s">
        <v>77</v>
      </c>
      <c r="AY270" s="16" t="s">
        <v>113</v>
      </c>
      <c r="BE270" s="134">
        <f>IF(N270="základní",J270,0)</f>
        <v>0</v>
      </c>
      <c r="BF270" s="134">
        <f>IF(N270="snížená",J270,0)</f>
        <v>0</v>
      </c>
      <c r="BG270" s="134">
        <f>IF(N270="zákl. přenesená",J270,0)</f>
        <v>0</v>
      </c>
      <c r="BH270" s="134">
        <f>IF(N270="sníž. přenesená",J270,0)</f>
        <v>0</v>
      </c>
      <c r="BI270" s="134">
        <f>IF(N270="nulová",J270,0)</f>
        <v>0</v>
      </c>
      <c r="BJ270" s="16" t="s">
        <v>121</v>
      </c>
      <c r="BK270" s="134">
        <f>ROUND(I270*H270,2)</f>
        <v>0</v>
      </c>
      <c r="BL270" s="16" t="s">
        <v>469</v>
      </c>
      <c r="BM270" s="133" t="s">
        <v>476</v>
      </c>
    </row>
    <row r="271" spans="2:65" s="1" customFormat="1" ht="11.25">
      <c r="B271" s="31"/>
      <c r="D271" s="135" t="s">
        <v>123</v>
      </c>
      <c r="F271" s="136" t="s">
        <v>477</v>
      </c>
      <c r="I271" s="137"/>
      <c r="L271" s="31"/>
      <c r="M271" s="138"/>
      <c r="T271" s="52"/>
      <c r="AT271" s="16" t="s">
        <v>123</v>
      </c>
      <c r="AU271" s="16" t="s">
        <v>77</v>
      </c>
    </row>
    <row r="272" spans="2:65" s="12" customFormat="1" ht="11.25">
      <c r="B272" s="139"/>
      <c r="D272" s="140" t="s">
        <v>135</v>
      </c>
      <c r="E272" s="141" t="s">
        <v>3</v>
      </c>
      <c r="F272" s="142" t="s">
        <v>478</v>
      </c>
      <c r="H272" s="143">
        <v>112</v>
      </c>
      <c r="I272" s="144"/>
      <c r="L272" s="139"/>
      <c r="M272" s="145"/>
      <c r="T272" s="146"/>
      <c r="AT272" s="141" t="s">
        <v>135</v>
      </c>
      <c r="AU272" s="141" t="s">
        <v>77</v>
      </c>
      <c r="AV272" s="12" t="s">
        <v>121</v>
      </c>
      <c r="AW272" s="12" t="s">
        <v>34</v>
      </c>
      <c r="AX272" s="12" t="s">
        <v>72</v>
      </c>
      <c r="AY272" s="141" t="s">
        <v>113</v>
      </c>
    </row>
    <row r="273" spans="2:65" s="13" customFormat="1" ht="11.25">
      <c r="B273" s="147"/>
      <c r="D273" s="140" t="s">
        <v>135</v>
      </c>
      <c r="E273" s="148" t="s">
        <v>3</v>
      </c>
      <c r="F273" s="149" t="s">
        <v>137</v>
      </c>
      <c r="H273" s="150">
        <v>112</v>
      </c>
      <c r="I273" s="151"/>
      <c r="L273" s="147"/>
      <c r="M273" s="152"/>
      <c r="T273" s="153"/>
      <c r="AT273" s="148" t="s">
        <v>135</v>
      </c>
      <c r="AU273" s="148" t="s">
        <v>77</v>
      </c>
      <c r="AV273" s="13" t="s">
        <v>120</v>
      </c>
      <c r="AW273" s="13" t="s">
        <v>34</v>
      </c>
      <c r="AX273" s="13" t="s">
        <v>77</v>
      </c>
      <c r="AY273" s="148" t="s">
        <v>113</v>
      </c>
    </row>
    <row r="274" spans="2:65" s="1" customFormat="1" ht="44.25" customHeight="1">
      <c r="B274" s="121"/>
      <c r="C274" s="122" t="s">
        <v>479</v>
      </c>
      <c r="D274" s="122" t="s">
        <v>115</v>
      </c>
      <c r="E274" s="123" t="s">
        <v>480</v>
      </c>
      <c r="F274" s="124" t="s">
        <v>481</v>
      </c>
      <c r="G274" s="125" t="s">
        <v>132</v>
      </c>
      <c r="H274" s="126">
        <v>32</v>
      </c>
      <c r="I274" s="127"/>
      <c r="J274" s="128">
        <f>ROUND(I274*H274,2)</f>
        <v>0</v>
      </c>
      <c r="K274" s="124" t="s">
        <v>119</v>
      </c>
      <c r="L274" s="31"/>
      <c r="M274" s="129" t="s">
        <v>3</v>
      </c>
      <c r="N274" s="130" t="s">
        <v>44</v>
      </c>
      <c r="P274" s="131">
        <f>O274*H274</f>
        <v>0</v>
      </c>
      <c r="Q274" s="131">
        <v>0</v>
      </c>
      <c r="R274" s="131">
        <f>Q274*H274</f>
        <v>0</v>
      </c>
      <c r="S274" s="131">
        <v>0</v>
      </c>
      <c r="T274" s="132">
        <f>S274*H274</f>
        <v>0</v>
      </c>
      <c r="AR274" s="133" t="s">
        <v>469</v>
      </c>
      <c r="AT274" s="133" t="s">
        <v>115</v>
      </c>
      <c r="AU274" s="133" t="s">
        <v>77</v>
      </c>
      <c r="AY274" s="16" t="s">
        <v>113</v>
      </c>
      <c r="BE274" s="134">
        <f>IF(N274="základní",J274,0)</f>
        <v>0</v>
      </c>
      <c r="BF274" s="134">
        <f>IF(N274="snížená",J274,0)</f>
        <v>0</v>
      </c>
      <c r="BG274" s="134">
        <f>IF(N274="zákl. přenesená",J274,0)</f>
        <v>0</v>
      </c>
      <c r="BH274" s="134">
        <f>IF(N274="sníž. přenesená",J274,0)</f>
        <v>0</v>
      </c>
      <c r="BI274" s="134">
        <f>IF(N274="nulová",J274,0)</f>
        <v>0</v>
      </c>
      <c r="BJ274" s="16" t="s">
        <v>121</v>
      </c>
      <c r="BK274" s="134">
        <f>ROUND(I274*H274,2)</f>
        <v>0</v>
      </c>
      <c r="BL274" s="16" t="s">
        <v>469</v>
      </c>
      <c r="BM274" s="133" t="s">
        <v>482</v>
      </c>
    </row>
    <row r="275" spans="2:65" s="1" customFormat="1" ht="11.25">
      <c r="B275" s="31"/>
      <c r="D275" s="135" t="s">
        <v>123</v>
      </c>
      <c r="F275" s="136" t="s">
        <v>483</v>
      </c>
      <c r="I275" s="137"/>
      <c r="L275" s="31"/>
      <c r="M275" s="138"/>
      <c r="T275" s="52"/>
      <c r="AT275" s="16" t="s">
        <v>123</v>
      </c>
      <c r="AU275" s="16" t="s">
        <v>77</v>
      </c>
    </row>
    <row r="276" spans="2:65" s="12" customFormat="1" ht="11.25">
      <c r="B276" s="139"/>
      <c r="D276" s="140" t="s">
        <v>135</v>
      </c>
      <c r="E276" s="141" t="s">
        <v>3</v>
      </c>
      <c r="F276" s="142" t="s">
        <v>472</v>
      </c>
      <c r="H276" s="143">
        <v>32</v>
      </c>
      <c r="I276" s="144"/>
      <c r="L276" s="139"/>
      <c r="M276" s="145"/>
      <c r="T276" s="146"/>
      <c r="AT276" s="141" t="s">
        <v>135</v>
      </c>
      <c r="AU276" s="141" t="s">
        <v>77</v>
      </c>
      <c r="AV276" s="12" t="s">
        <v>121</v>
      </c>
      <c r="AW276" s="12" t="s">
        <v>34</v>
      </c>
      <c r="AX276" s="12" t="s">
        <v>72</v>
      </c>
      <c r="AY276" s="141" t="s">
        <v>113</v>
      </c>
    </row>
    <row r="277" spans="2:65" s="13" customFormat="1" ht="11.25">
      <c r="B277" s="147"/>
      <c r="D277" s="140" t="s">
        <v>135</v>
      </c>
      <c r="E277" s="148" t="s">
        <v>3</v>
      </c>
      <c r="F277" s="149" t="s">
        <v>137</v>
      </c>
      <c r="H277" s="150">
        <v>32</v>
      </c>
      <c r="I277" s="151"/>
      <c r="L277" s="147"/>
      <c r="M277" s="152"/>
      <c r="T277" s="153"/>
      <c r="AT277" s="148" t="s">
        <v>135</v>
      </c>
      <c r="AU277" s="148" t="s">
        <v>77</v>
      </c>
      <c r="AV277" s="13" t="s">
        <v>120</v>
      </c>
      <c r="AW277" s="13" t="s">
        <v>34</v>
      </c>
      <c r="AX277" s="13" t="s">
        <v>77</v>
      </c>
      <c r="AY277" s="148" t="s">
        <v>113</v>
      </c>
    </row>
    <row r="278" spans="2:65" s="11" customFormat="1" ht="25.9" customHeight="1">
      <c r="B278" s="109"/>
      <c r="D278" s="110" t="s">
        <v>71</v>
      </c>
      <c r="E278" s="111" t="s">
        <v>484</v>
      </c>
      <c r="F278" s="111" t="s">
        <v>485</v>
      </c>
      <c r="I278" s="112"/>
      <c r="J278" s="113">
        <f>BK278</f>
        <v>0</v>
      </c>
      <c r="L278" s="109"/>
      <c r="M278" s="114"/>
      <c r="P278" s="115">
        <f>P279+P282+P287+P294</f>
        <v>0</v>
      </c>
      <c r="R278" s="115">
        <f>R279+R282+R287+R294</f>
        <v>0</v>
      </c>
      <c r="T278" s="116">
        <f>T279+T282+T287+T294</f>
        <v>0</v>
      </c>
      <c r="AR278" s="110" t="s">
        <v>144</v>
      </c>
      <c r="AT278" s="117" t="s">
        <v>71</v>
      </c>
      <c r="AU278" s="117" t="s">
        <v>72</v>
      </c>
      <c r="AY278" s="110" t="s">
        <v>113</v>
      </c>
      <c r="BK278" s="118">
        <f>BK279+BK282+BK287+BK294</f>
        <v>0</v>
      </c>
    </row>
    <row r="279" spans="2:65" s="11" customFormat="1" ht="22.9" customHeight="1">
      <c r="B279" s="109"/>
      <c r="D279" s="110" t="s">
        <v>71</v>
      </c>
      <c r="E279" s="119" t="s">
        <v>486</v>
      </c>
      <c r="F279" s="119" t="s">
        <v>487</v>
      </c>
      <c r="I279" s="112"/>
      <c r="J279" s="120">
        <f>BK279</f>
        <v>0</v>
      </c>
      <c r="L279" s="109"/>
      <c r="M279" s="114"/>
      <c r="P279" s="115">
        <f>SUM(P280:P281)</f>
        <v>0</v>
      </c>
      <c r="R279" s="115">
        <f>SUM(R280:R281)</f>
        <v>0</v>
      </c>
      <c r="T279" s="116">
        <f>SUM(T280:T281)</f>
        <v>0</v>
      </c>
      <c r="AR279" s="110" t="s">
        <v>144</v>
      </c>
      <c r="AT279" s="117" t="s">
        <v>71</v>
      </c>
      <c r="AU279" s="117" t="s">
        <v>77</v>
      </c>
      <c r="AY279" s="110" t="s">
        <v>113</v>
      </c>
      <c r="BK279" s="118">
        <f>SUM(BK280:BK281)</f>
        <v>0</v>
      </c>
    </row>
    <row r="280" spans="2:65" s="1" customFormat="1" ht="16.5" customHeight="1">
      <c r="B280" s="121"/>
      <c r="C280" s="122" t="s">
        <v>488</v>
      </c>
      <c r="D280" s="122" t="s">
        <v>115</v>
      </c>
      <c r="E280" s="123" t="s">
        <v>489</v>
      </c>
      <c r="F280" s="124" t="s">
        <v>490</v>
      </c>
      <c r="G280" s="125" t="s">
        <v>491</v>
      </c>
      <c r="H280" s="126">
        <v>1</v>
      </c>
      <c r="I280" s="127"/>
      <c r="J280" s="128">
        <f>ROUND(I280*H280,2)</f>
        <v>0</v>
      </c>
      <c r="K280" s="124" t="s">
        <v>119</v>
      </c>
      <c r="L280" s="31"/>
      <c r="M280" s="129" t="s">
        <v>3</v>
      </c>
      <c r="N280" s="130" t="s">
        <v>44</v>
      </c>
      <c r="P280" s="131">
        <f>O280*H280</f>
        <v>0</v>
      </c>
      <c r="Q280" s="131">
        <v>0</v>
      </c>
      <c r="R280" s="131">
        <f>Q280*H280</f>
        <v>0</v>
      </c>
      <c r="S280" s="131">
        <v>0</v>
      </c>
      <c r="T280" s="132">
        <f>S280*H280</f>
        <v>0</v>
      </c>
      <c r="AR280" s="133" t="s">
        <v>492</v>
      </c>
      <c r="AT280" s="133" t="s">
        <v>115</v>
      </c>
      <c r="AU280" s="133" t="s">
        <v>121</v>
      </c>
      <c r="AY280" s="16" t="s">
        <v>113</v>
      </c>
      <c r="BE280" s="134">
        <f>IF(N280="základní",J280,0)</f>
        <v>0</v>
      </c>
      <c r="BF280" s="134">
        <f>IF(N280="snížená",J280,0)</f>
        <v>0</v>
      </c>
      <c r="BG280" s="134">
        <f>IF(N280="zákl. přenesená",J280,0)</f>
        <v>0</v>
      </c>
      <c r="BH280" s="134">
        <f>IF(N280="sníž. přenesená",J280,0)</f>
        <v>0</v>
      </c>
      <c r="BI280" s="134">
        <f>IF(N280="nulová",J280,0)</f>
        <v>0</v>
      </c>
      <c r="BJ280" s="16" t="s">
        <v>121</v>
      </c>
      <c r="BK280" s="134">
        <f>ROUND(I280*H280,2)</f>
        <v>0</v>
      </c>
      <c r="BL280" s="16" t="s">
        <v>492</v>
      </c>
      <c r="BM280" s="133" t="s">
        <v>493</v>
      </c>
    </row>
    <row r="281" spans="2:65" s="1" customFormat="1" ht="11.25">
      <c r="B281" s="31"/>
      <c r="D281" s="135" t="s">
        <v>123</v>
      </c>
      <c r="F281" s="136" t="s">
        <v>494</v>
      </c>
      <c r="I281" s="137"/>
      <c r="L281" s="31"/>
      <c r="M281" s="138"/>
      <c r="T281" s="52"/>
      <c r="AT281" s="16" t="s">
        <v>123</v>
      </c>
      <c r="AU281" s="16" t="s">
        <v>121</v>
      </c>
    </row>
    <row r="282" spans="2:65" s="11" customFormat="1" ht="22.9" customHeight="1">
      <c r="B282" s="109"/>
      <c r="D282" s="110" t="s">
        <v>71</v>
      </c>
      <c r="E282" s="119" t="s">
        <v>495</v>
      </c>
      <c r="F282" s="119" t="s">
        <v>496</v>
      </c>
      <c r="I282" s="112"/>
      <c r="J282" s="120">
        <f>BK282</f>
        <v>0</v>
      </c>
      <c r="L282" s="109"/>
      <c r="M282" s="114"/>
      <c r="P282" s="115">
        <f>SUM(P283:P286)</f>
        <v>0</v>
      </c>
      <c r="R282" s="115">
        <f>SUM(R283:R286)</f>
        <v>0</v>
      </c>
      <c r="T282" s="116">
        <f>SUM(T283:T286)</f>
        <v>0</v>
      </c>
      <c r="AR282" s="110" t="s">
        <v>144</v>
      </c>
      <c r="AT282" s="117" t="s">
        <v>71</v>
      </c>
      <c r="AU282" s="117" t="s">
        <v>77</v>
      </c>
      <c r="AY282" s="110" t="s">
        <v>113</v>
      </c>
      <c r="BK282" s="118">
        <f>SUM(BK283:BK286)</f>
        <v>0</v>
      </c>
    </row>
    <row r="283" spans="2:65" s="1" customFormat="1" ht="16.5" customHeight="1">
      <c r="B283" s="121"/>
      <c r="C283" s="122" t="s">
        <v>497</v>
      </c>
      <c r="D283" s="122" t="s">
        <v>115</v>
      </c>
      <c r="E283" s="123" t="s">
        <v>498</v>
      </c>
      <c r="F283" s="124" t="s">
        <v>499</v>
      </c>
      <c r="G283" s="125" t="s">
        <v>491</v>
      </c>
      <c r="H283" s="126">
        <v>1</v>
      </c>
      <c r="I283" s="127"/>
      <c r="J283" s="128">
        <f>ROUND(I283*H283,2)</f>
        <v>0</v>
      </c>
      <c r="K283" s="124" t="s">
        <v>119</v>
      </c>
      <c r="L283" s="31"/>
      <c r="M283" s="129" t="s">
        <v>3</v>
      </c>
      <c r="N283" s="130" t="s">
        <v>44</v>
      </c>
      <c r="P283" s="131">
        <f>O283*H283</f>
        <v>0</v>
      </c>
      <c r="Q283" s="131">
        <v>0</v>
      </c>
      <c r="R283" s="131">
        <f>Q283*H283</f>
        <v>0</v>
      </c>
      <c r="S283" s="131">
        <v>0</v>
      </c>
      <c r="T283" s="132">
        <f>S283*H283</f>
        <v>0</v>
      </c>
      <c r="AR283" s="133" t="s">
        <v>492</v>
      </c>
      <c r="AT283" s="133" t="s">
        <v>115</v>
      </c>
      <c r="AU283" s="133" t="s">
        <v>121</v>
      </c>
      <c r="AY283" s="16" t="s">
        <v>113</v>
      </c>
      <c r="BE283" s="134">
        <f>IF(N283="základní",J283,0)</f>
        <v>0</v>
      </c>
      <c r="BF283" s="134">
        <f>IF(N283="snížená",J283,0)</f>
        <v>0</v>
      </c>
      <c r="BG283" s="134">
        <f>IF(N283="zákl. přenesená",J283,0)</f>
        <v>0</v>
      </c>
      <c r="BH283" s="134">
        <f>IF(N283="sníž. přenesená",J283,0)</f>
        <v>0</v>
      </c>
      <c r="BI283" s="134">
        <f>IF(N283="nulová",J283,0)</f>
        <v>0</v>
      </c>
      <c r="BJ283" s="16" t="s">
        <v>121</v>
      </c>
      <c r="BK283" s="134">
        <f>ROUND(I283*H283,2)</f>
        <v>0</v>
      </c>
      <c r="BL283" s="16" t="s">
        <v>492</v>
      </c>
      <c r="BM283" s="133" t="s">
        <v>500</v>
      </c>
    </row>
    <row r="284" spans="2:65" s="1" customFormat="1" ht="11.25">
      <c r="B284" s="31"/>
      <c r="D284" s="135" t="s">
        <v>123</v>
      </c>
      <c r="F284" s="136" t="s">
        <v>501</v>
      </c>
      <c r="I284" s="137"/>
      <c r="L284" s="31"/>
      <c r="M284" s="138"/>
      <c r="T284" s="52"/>
      <c r="AT284" s="16" t="s">
        <v>123</v>
      </c>
      <c r="AU284" s="16" t="s">
        <v>121</v>
      </c>
    </row>
    <row r="285" spans="2:65" s="1" customFormat="1" ht="16.5" customHeight="1">
      <c r="B285" s="121"/>
      <c r="C285" s="122" t="s">
        <v>502</v>
      </c>
      <c r="D285" s="122" t="s">
        <v>115</v>
      </c>
      <c r="E285" s="123" t="s">
        <v>503</v>
      </c>
      <c r="F285" s="124" t="s">
        <v>504</v>
      </c>
      <c r="G285" s="125" t="s">
        <v>491</v>
      </c>
      <c r="H285" s="126">
        <v>1</v>
      </c>
      <c r="I285" s="127"/>
      <c r="J285" s="128">
        <f>ROUND(I285*H285,2)</f>
        <v>0</v>
      </c>
      <c r="K285" s="124" t="s">
        <v>119</v>
      </c>
      <c r="L285" s="31"/>
      <c r="M285" s="129" t="s">
        <v>3</v>
      </c>
      <c r="N285" s="130" t="s">
        <v>44</v>
      </c>
      <c r="P285" s="131">
        <f>O285*H285</f>
        <v>0</v>
      </c>
      <c r="Q285" s="131">
        <v>0</v>
      </c>
      <c r="R285" s="131">
        <f>Q285*H285</f>
        <v>0</v>
      </c>
      <c r="S285" s="131">
        <v>0</v>
      </c>
      <c r="T285" s="132">
        <f>S285*H285</f>
        <v>0</v>
      </c>
      <c r="AR285" s="133" t="s">
        <v>492</v>
      </c>
      <c r="AT285" s="133" t="s">
        <v>115</v>
      </c>
      <c r="AU285" s="133" t="s">
        <v>121</v>
      </c>
      <c r="AY285" s="16" t="s">
        <v>113</v>
      </c>
      <c r="BE285" s="134">
        <f>IF(N285="základní",J285,0)</f>
        <v>0</v>
      </c>
      <c r="BF285" s="134">
        <f>IF(N285="snížená",J285,0)</f>
        <v>0</v>
      </c>
      <c r="BG285" s="134">
        <f>IF(N285="zákl. přenesená",J285,0)</f>
        <v>0</v>
      </c>
      <c r="BH285" s="134">
        <f>IF(N285="sníž. přenesená",J285,0)</f>
        <v>0</v>
      </c>
      <c r="BI285" s="134">
        <f>IF(N285="nulová",J285,0)</f>
        <v>0</v>
      </c>
      <c r="BJ285" s="16" t="s">
        <v>121</v>
      </c>
      <c r="BK285" s="134">
        <f>ROUND(I285*H285,2)</f>
        <v>0</v>
      </c>
      <c r="BL285" s="16" t="s">
        <v>492</v>
      </c>
      <c r="BM285" s="133" t="s">
        <v>505</v>
      </c>
    </row>
    <row r="286" spans="2:65" s="1" customFormat="1" ht="11.25">
      <c r="B286" s="31"/>
      <c r="D286" s="135" t="s">
        <v>123</v>
      </c>
      <c r="F286" s="136" t="s">
        <v>506</v>
      </c>
      <c r="I286" s="137"/>
      <c r="L286" s="31"/>
      <c r="M286" s="138"/>
      <c r="T286" s="52"/>
      <c r="AT286" s="16" t="s">
        <v>123</v>
      </c>
      <c r="AU286" s="16" t="s">
        <v>121</v>
      </c>
    </row>
    <row r="287" spans="2:65" s="11" customFormat="1" ht="22.9" customHeight="1">
      <c r="B287" s="109"/>
      <c r="D287" s="110" t="s">
        <v>71</v>
      </c>
      <c r="E287" s="119" t="s">
        <v>507</v>
      </c>
      <c r="F287" s="119" t="s">
        <v>508</v>
      </c>
      <c r="I287" s="112"/>
      <c r="J287" s="120">
        <f>BK287</f>
        <v>0</v>
      </c>
      <c r="L287" s="109"/>
      <c r="M287" s="114"/>
      <c r="P287" s="115">
        <f>SUM(P288:P293)</f>
        <v>0</v>
      </c>
      <c r="R287" s="115">
        <f>SUM(R288:R293)</f>
        <v>0</v>
      </c>
      <c r="T287" s="116">
        <f>SUM(T288:T293)</f>
        <v>0</v>
      </c>
      <c r="AR287" s="110" t="s">
        <v>144</v>
      </c>
      <c r="AT287" s="117" t="s">
        <v>71</v>
      </c>
      <c r="AU287" s="117" t="s">
        <v>77</v>
      </c>
      <c r="AY287" s="110" t="s">
        <v>113</v>
      </c>
      <c r="BK287" s="118">
        <f>SUM(BK288:BK293)</f>
        <v>0</v>
      </c>
    </row>
    <row r="288" spans="2:65" s="1" customFormat="1" ht="16.5" customHeight="1">
      <c r="B288" s="121"/>
      <c r="C288" s="122" t="s">
        <v>509</v>
      </c>
      <c r="D288" s="122" t="s">
        <v>115</v>
      </c>
      <c r="E288" s="123" t="s">
        <v>510</v>
      </c>
      <c r="F288" s="124" t="s">
        <v>511</v>
      </c>
      <c r="G288" s="125" t="s">
        <v>491</v>
      </c>
      <c r="H288" s="126">
        <v>1</v>
      </c>
      <c r="I288" s="127"/>
      <c r="J288" s="128">
        <f>ROUND(I288*H288,2)</f>
        <v>0</v>
      </c>
      <c r="K288" s="124" t="s">
        <v>119</v>
      </c>
      <c r="L288" s="31"/>
      <c r="M288" s="129" t="s">
        <v>3</v>
      </c>
      <c r="N288" s="130" t="s">
        <v>44</v>
      </c>
      <c r="P288" s="131">
        <f>O288*H288</f>
        <v>0</v>
      </c>
      <c r="Q288" s="131">
        <v>0</v>
      </c>
      <c r="R288" s="131">
        <f>Q288*H288</f>
        <v>0</v>
      </c>
      <c r="S288" s="131">
        <v>0</v>
      </c>
      <c r="T288" s="132">
        <f>S288*H288</f>
        <v>0</v>
      </c>
      <c r="AR288" s="133" t="s">
        <v>492</v>
      </c>
      <c r="AT288" s="133" t="s">
        <v>115</v>
      </c>
      <c r="AU288" s="133" t="s">
        <v>121</v>
      </c>
      <c r="AY288" s="16" t="s">
        <v>113</v>
      </c>
      <c r="BE288" s="134">
        <f>IF(N288="základní",J288,0)</f>
        <v>0</v>
      </c>
      <c r="BF288" s="134">
        <f>IF(N288="snížená",J288,0)</f>
        <v>0</v>
      </c>
      <c r="BG288" s="134">
        <f>IF(N288="zákl. přenesená",J288,0)</f>
        <v>0</v>
      </c>
      <c r="BH288" s="134">
        <f>IF(N288="sníž. přenesená",J288,0)</f>
        <v>0</v>
      </c>
      <c r="BI288" s="134">
        <f>IF(N288="nulová",J288,0)</f>
        <v>0</v>
      </c>
      <c r="BJ288" s="16" t="s">
        <v>121</v>
      </c>
      <c r="BK288" s="134">
        <f>ROUND(I288*H288,2)</f>
        <v>0</v>
      </c>
      <c r="BL288" s="16" t="s">
        <v>492</v>
      </c>
      <c r="BM288" s="133" t="s">
        <v>512</v>
      </c>
    </row>
    <row r="289" spans="2:65" s="1" customFormat="1" ht="11.25">
      <c r="B289" s="31"/>
      <c r="D289" s="135" t="s">
        <v>123</v>
      </c>
      <c r="F289" s="136" t="s">
        <v>513</v>
      </c>
      <c r="I289" s="137"/>
      <c r="L289" s="31"/>
      <c r="M289" s="138"/>
      <c r="T289" s="52"/>
      <c r="AT289" s="16" t="s">
        <v>123</v>
      </c>
      <c r="AU289" s="16" t="s">
        <v>121</v>
      </c>
    </row>
    <row r="290" spans="2:65" s="1" customFormat="1" ht="16.5" customHeight="1">
      <c r="B290" s="121"/>
      <c r="C290" s="122" t="s">
        <v>514</v>
      </c>
      <c r="D290" s="122" t="s">
        <v>115</v>
      </c>
      <c r="E290" s="123" t="s">
        <v>515</v>
      </c>
      <c r="F290" s="124" t="s">
        <v>516</v>
      </c>
      <c r="G290" s="125" t="s">
        <v>491</v>
      </c>
      <c r="H290" s="126">
        <v>1</v>
      </c>
      <c r="I290" s="127"/>
      <c r="J290" s="128">
        <f>ROUND(I290*H290,2)</f>
        <v>0</v>
      </c>
      <c r="K290" s="124" t="s">
        <v>119</v>
      </c>
      <c r="L290" s="31"/>
      <c r="M290" s="129" t="s">
        <v>3</v>
      </c>
      <c r="N290" s="130" t="s">
        <v>44</v>
      </c>
      <c r="P290" s="131">
        <f>O290*H290</f>
        <v>0</v>
      </c>
      <c r="Q290" s="131">
        <v>0</v>
      </c>
      <c r="R290" s="131">
        <f>Q290*H290</f>
        <v>0</v>
      </c>
      <c r="S290" s="131">
        <v>0</v>
      </c>
      <c r="T290" s="132">
        <f>S290*H290</f>
        <v>0</v>
      </c>
      <c r="AR290" s="133" t="s">
        <v>492</v>
      </c>
      <c r="AT290" s="133" t="s">
        <v>115</v>
      </c>
      <c r="AU290" s="133" t="s">
        <v>121</v>
      </c>
      <c r="AY290" s="16" t="s">
        <v>113</v>
      </c>
      <c r="BE290" s="134">
        <f>IF(N290="základní",J290,0)</f>
        <v>0</v>
      </c>
      <c r="BF290" s="134">
        <f>IF(N290="snížená",J290,0)</f>
        <v>0</v>
      </c>
      <c r="BG290" s="134">
        <f>IF(N290="zákl. přenesená",J290,0)</f>
        <v>0</v>
      </c>
      <c r="BH290" s="134">
        <f>IF(N290="sníž. přenesená",J290,0)</f>
        <v>0</v>
      </c>
      <c r="BI290" s="134">
        <f>IF(N290="nulová",J290,0)</f>
        <v>0</v>
      </c>
      <c r="BJ290" s="16" t="s">
        <v>121</v>
      </c>
      <c r="BK290" s="134">
        <f>ROUND(I290*H290,2)</f>
        <v>0</v>
      </c>
      <c r="BL290" s="16" t="s">
        <v>492</v>
      </c>
      <c r="BM290" s="133" t="s">
        <v>517</v>
      </c>
    </row>
    <row r="291" spans="2:65" s="1" customFormat="1" ht="11.25">
      <c r="B291" s="31"/>
      <c r="D291" s="135" t="s">
        <v>123</v>
      </c>
      <c r="F291" s="136" t="s">
        <v>518</v>
      </c>
      <c r="I291" s="137"/>
      <c r="L291" s="31"/>
      <c r="M291" s="138"/>
      <c r="T291" s="52"/>
      <c r="AT291" s="16" t="s">
        <v>123</v>
      </c>
      <c r="AU291" s="16" t="s">
        <v>121</v>
      </c>
    </row>
    <row r="292" spans="2:65" s="1" customFormat="1" ht="16.5" customHeight="1">
      <c r="B292" s="121"/>
      <c r="C292" s="122" t="s">
        <v>519</v>
      </c>
      <c r="D292" s="122" t="s">
        <v>115</v>
      </c>
      <c r="E292" s="123" t="s">
        <v>520</v>
      </c>
      <c r="F292" s="124" t="s">
        <v>521</v>
      </c>
      <c r="G292" s="125" t="s">
        <v>491</v>
      </c>
      <c r="H292" s="126">
        <v>1</v>
      </c>
      <c r="I292" s="127"/>
      <c r="J292" s="128">
        <f>ROUND(I292*H292,2)</f>
        <v>0</v>
      </c>
      <c r="K292" s="124" t="s">
        <v>119</v>
      </c>
      <c r="L292" s="31"/>
      <c r="M292" s="129" t="s">
        <v>3</v>
      </c>
      <c r="N292" s="130" t="s">
        <v>44</v>
      </c>
      <c r="P292" s="131">
        <f>O292*H292</f>
        <v>0</v>
      </c>
      <c r="Q292" s="131">
        <v>0</v>
      </c>
      <c r="R292" s="131">
        <f>Q292*H292</f>
        <v>0</v>
      </c>
      <c r="S292" s="131">
        <v>0</v>
      </c>
      <c r="T292" s="132">
        <f>S292*H292</f>
        <v>0</v>
      </c>
      <c r="AR292" s="133" t="s">
        <v>492</v>
      </c>
      <c r="AT292" s="133" t="s">
        <v>115</v>
      </c>
      <c r="AU292" s="133" t="s">
        <v>121</v>
      </c>
      <c r="AY292" s="16" t="s">
        <v>113</v>
      </c>
      <c r="BE292" s="134">
        <f>IF(N292="základní",J292,0)</f>
        <v>0</v>
      </c>
      <c r="BF292" s="134">
        <f>IF(N292="snížená",J292,0)</f>
        <v>0</v>
      </c>
      <c r="BG292" s="134">
        <f>IF(N292="zákl. přenesená",J292,0)</f>
        <v>0</v>
      </c>
      <c r="BH292" s="134">
        <f>IF(N292="sníž. přenesená",J292,0)</f>
        <v>0</v>
      </c>
      <c r="BI292" s="134">
        <f>IF(N292="nulová",J292,0)</f>
        <v>0</v>
      </c>
      <c r="BJ292" s="16" t="s">
        <v>121</v>
      </c>
      <c r="BK292" s="134">
        <f>ROUND(I292*H292,2)</f>
        <v>0</v>
      </c>
      <c r="BL292" s="16" t="s">
        <v>492</v>
      </c>
      <c r="BM292" s="133" t="s">
        <v>522</v>
      </c>
    </row>
    <row r="293" spans="2:65" s="1" customFormat="1" ht="11.25">
      <c r="B293" s="31"/>
      <c r="D293" s="135" t="s">
        <v>123</v>
      </c>
      <c r="F293" s="136" t="s">
        <v>523</v>
      </c>
      <c r="I293" s="137"/>
      <c r="L293" s="31"/>
      <c r="M293" s="138"/>
      <c r="T293" s="52"/>
      <c r="AT293" s="16" t="s">
        <v>123</v>
      </c>
      <c r="AU293" s="16" t="s">
        <v>121</v>
      </c>
    </row>
    <row r="294" spans="2:65" s="11" customFormat="1" ht="22.9" customHeight="1">
      <c r="B294" s="109"/>
      <c r="D294" s="110" t="s">
        <v>71</v>
      </c>
      <c r="E294" s="119" t="s">
        <v>524</v>
      </c>
      <c r="F294" s="119" t="s">
        <v>525</v>
      </c>
      <c r="I294" s="112"/>
      <c r="J294" s="120">
        <f>BK294</f>
        <v>0</v>
      </c>
      <c r="L294" s="109"/>
      <c r="M294" s="114"/>
      <c r="P294" s="115">
        <f>SUM(P295:P297)</f>
        <v>0</v>
      </c>
      <c r="R294" s="115">
        <f>SUM(R295:R297)</f>
        <v>0</v>
      </c>
      <c r="T294" s="116">
        <f>SUM(T295:T297)</f>
        <v>0</v>
      </c>
      <c r="AR294" s="110" t="s">
        <v>144</v>
      </c>
      <c r="AT294" s="117" t="s">
        <v>71</v>
      </c>
      <c r="AU294" s="117" t="s">
        <v>77</v>
      </c>
      <c r="AY294" s="110" t="s">
        <v>113</v>
      </c>
      <c r="BK294" s="118">
        <f>SUM(BK295:BK297)</f>
        <v>0</v>
      </c>
    </row>
    <row r="295" spans="2:65" s="1" customFormat="1" ht="16.5" customHeight="1">
      <c r="B295" s="121"/>
      <c r="C295" s="122" t="s">
        <v>526</v>
      </c>
      <c r="D295" s="122" t="s">
        <v>115</v>
      </c>
      <c r="E295" s="123" t="s">
        <v>527</v>
      </c>
      <c r="F295" s="124" t="s">
        <v>525</v>
      </c>
      <c r="G295" s="125" t="s">
        <v>491</v>
      </c>
      <c r="H295" s="126">
        <v>1</v>
      </c>
      <c r="I295" s="127"/>
      <c r="J295" s="128">
        <f>ROUND(I295*H295,2)</f>
        <v>0</v>
      </c>
      <c r="K295" s="124" t="s">
        <v>528</v>
      </c>
      <c r="L295" s="31"/>
      <c r="M295" s="129" t="s">
        <v>3</v>
      </c>
      <c r="N295" s="130" t="s">
        <v>44</v>
      </c>
      <c r="P295" s="131">
        <f>O295*H295</f>
        <v>0</v>
      </c>
      <c r="Q295" s="131">
        <v>0</v>
      </c>
      <c r="R295" s="131">
        <f>Q295*H295</f>
        <v>0</v>
      </c>
      <c r="S295" s="131">
        <v>0</v>
      </c>
      <c r="T295" s="132">
        <f>S295*H295</f>
        <v>0</v>
      </c>
      <c r="AR295" s="133" t="s">
        <v>492</v>
      </c>
      <c r="AT295" s="133" t="s">
        <v>115</v>
      </c>
      <c r="AU295" s="133" t="s">
        <v>121</v>
      </c>
      <c r="AY295" s="16" t="s">
        <v>113</v>
      </c>
      <c r="BE295" s="134">
        <f>IF(N295="základní",J295,0)</f>
        <v>0</v>
      </c>
      <c r="BF295" s="134">
        <f>IF(N295="snížená",J295,0)</f>
        <v>0</v>
      </c>
      <c r="BG295" s="134">
        <f>IF(N295="zákl. přenesená",J295,0)</f>
        <v>0</v>
      </c>
      <c r="BH295" s="134">
        <f>IF(N295="sníž. přenesená",J295,0)</f>
        <v>0</v>
      </c>
      <c r="BI295" s="134">
        <f>IF(N295="nulová",J295,0)</f>
        <v>0</v>
      </c>
      <c r="BJ295" s="16" t="s">
        <v>121</v>
      </c>
      <c r="BK295" s="134">
        <f>ROUND(I295*H295,2)</f>
        <v>0</v>
      </c>
      <c r="BL295" s="16" t="s">
        <v>492</v>
      </c>
      <c r="BM295" s="133" t="s">
        <v>529</v>
      </c>
    </row>
    <row r="296" spans="2:65" s="1" customFormat="1" ht="11.25">
      <c r="B296" s="31"/>
      <c r="D296" s="135" t="s">
        <v>123</v>
      </c>
      <c r="F296" s="136" t="s">
        <v>530</v>
      </c>
      <c r="I296" s="137"/>
      <c r="L296" s="31"/>
      <c r="M296" s="138"/>
      <c r="T296" s="52"/>
      <c r="AT296" s="16" t="s">
        <v>123</v>
      </c>
      <c r="AU296" s="16" t="s">
        <v>121</v>
      </c>
    </row>
    <row r="297" spans="2:65" s="1" customFormat="1" ht="19.5">
      <c r="B297" s="31"/>
      <c r="D297" s="140" t="s">
        <v>224</v>
      </c>
      <c r="F297" s="164" t="s">
        <v>531</v>
      </c>
      <c r="I297" s="137"/>
      <c r="L297" s="31"/>
      <c r="M297" s="165"/>
      <c r="N297" s="166"/>
      <c r="O297" s="166"/>
      <c r="P297" s="166"/>
      <c r="Q297" s="166"/>
      <c r="R297" s="166"/>
      <c r="S297" s="166"/>
      <c r="T297" s="167"/>
      <c r="AT297" s="16" t="s">
        <v>224</v>
      </c>
      <c r="AU297" s="16" t="s">
        <v>121</v>
      </c>
    </row>
    <row r="298" spans="2:65" s="1" customFormat="1" ht="6.95" customHeight="1">
      <c r="B298" s="40"/>
      <c r="C298" s="41"/>
      <c r="D298" s="41"/>
      <c r="E298" s="41"/>
      <c r="F298" s="41"/>
      <c r="G298" s="41"/>
      <c r="H298" s="41"/>
      <c r="I298" s="41"/>
      <c r="J298" s="41"/>
      <c r="K298" s="41"/>
      <c r="L298" s="31"/>
    </row>
  </sheetData>
  <autoFilter ref="C86:K297" xr:uid="{00000000-0009-0000-0000-000001000000}"/>
  <mergeCells count="6">
    <mergeCell ref="L2:V2"/>
    <mergeCell ref="E7:H7"/>
    <mergeCell ref="E16:H16"/>
    <mergeCell ref="E25:H25"/>
    <mergeCell ref="E46:H46"/>
    <mergeCell ref="E79:H79"/>
  </mergeCells>
  <hyperlinks>
    <hyperlink ref="F91" r:id="rId1" xr:uid="{00000000-0004-0000-0100-000000000000}"/>
    <hyperlink ref="F93" r:id="rId2" xr:uid="{00000000-0004-0000-0100-000001000000}"/>
    <hyperlink ref="F95" r:id="rId3" xr:uid="{00000000-0004-0000-0100-000002000000}"/>
    <hyperlink ref="F99" r:id="rId4" xr:uid="{00000000-0004-0000-0100-000003000000}"/>
    <hyperlink ref="F103" r:id="rId5" xr:uid="{00000000-0004-0000-0100-000004000000}"/>
    <hyperlink ref="F107" r:id="rId6" xr:uid="{00000000-0004-0000-0100-000005000000}"/>
    <hyperlink ref="F109" r:id="rId7" xr:uid="{00000000-0004-0000-0100-000006000000}"/>
    <hyperlink ref="F114" r:id="rId8" xr:uid="{00000000-0004-0000-0100-000007000000}"/>
    <hyperlink ref="F119" r:id="rId9" xr:uid="{00000000-0004-0000-0100-000008000000}"/>
    <hyperlink ref="F124" r:id="rId10" xr:uid="{00000000-0004-0000-0100-000009000000}"/>
    <hyperlink ref="F129" r:id="rId11" xr:uid="{00000000-0004-0000-0100-00000A000000}"/>
    <hyperlink ref="F134" r:id="rId12" xr:uid="{00000000-0004-0000-0100-00000B000000}"/>
    <hyperlink ref="F139" r:id="rId13" xr:uid="{00000000-0004-0000-0100-00000C000000}"/>
    <hyperlink ref="F146" r:id="rId14" xr:uid="{00000000-0004-0000-0100-00000D000000}"/>
    <hyperlink ref="F151" r:id="rId15" xr:uid="{00000000-0004-0000-0100-00000E000000}"/>
    <hyperlink ref="F156" r:id="rId16" xr:uid="{00000000-0004-0000-0100-00000F000000}"/>
    <hyperlink ref="F160" r:id="rId17" xr:uid="{00000000-0004-0000-0100-000010000000}"/>
    <hyperlink ref="F164" r:id="rId18" xr:uid="{00000000-0004-0000-0100-000011000000}"/>
    <hyperlink ref="F170" r:id="rId19" xr:uid="{00000000-0004-0000-0100-000012000000}"/>
    <hyperlink ref="F176" r:id="rId20" xr:uid="{00000000-0004-0000-0100-000013000000}"/>
    <hyperlink ref="F178" r:id="rId21" xr:uid="{00000000-0004-0000-0100-000014000000}"/>
    <hyperlink ref="F182" r:id="rId22" xr:uid="{00000000-0004-0000-0100-000015000000}"/>
    <hyperlink ref="F189" r:id="rId23" xr:uid="{00000000-0004-0000-0100-000016000000}"/>
    <hyperlink ref="F195" r:id="rId24" xr:uid="{00000000-0004-0000-0100-000017000000}"/>
    <hyperlink ref="F198" r:id="rId25" xr:uid="{00000000-0004-0000-0100-000018000000}"/>
    <hyperlink ref="F201" r:id="rId26" xr:uid="{00000000-0004-0000-0100-000019000000}"/>
    <hyperlink ref="F205" r:id="rId27" xr:uid="{00000000-0004-0000-0100-00001A000000}"/>
    <hyperlink ref="F209" r:id="rId28" xr:uid="{00000000-0004-0000-0100-00001B000000}"/>
    <hyperlink ref="F211" r:id="rId29" xr:uid="{00000000-0004-0000-0100-00001C000000}"/>
    <hyperlink ref="F215" r:id="rId30" xr:uid="{00000000-0004-0000-0100-00001D000000}"/>
    <hyperlink ref="F217" r:id="rId31" xr:uid="{00000000-0004-0000-0100-00001E000000}"/>
    <hyperlink ref="F220" r:id="rId32" xr:uid="{00000000-0004-0000-0100-00001F000000}"/>
    <hyperlink ref="F223" r:id="rId33" xr:uid="{00000000-0004-0000-0100-000020000000}"/>
    <hyperlink ref="F226" r:id="rId34" xr:uid="{00000000-0004-0000-0100-000021000000}"/>
    <hyperlink ref="F229" r:id="rId35" xr:uid="{00000000-0004-0000-0100-000022000000}"/>
    <hyperlink ref="F231" r:id="rId36" xr:uid="{00000000-0004-0000-0100-000023000000}"/>
    <hyperlink ref="F233" r:id="rId37" xr:uid="{00000000-0004-0000-0100-000024000000}"/>
    <hyperlink ref="F235" r:id="rId38" xr:uid="{00000000-0004-0000-0100-000025000000}"/>
    <hyperlink ref="F237" r:id="rId39" xr:uid="{00000000-0004-0000-0100-000026000000}"/>
    <hyperlink ref="F239" r:id="rId40" xr:uid="{00000000-0004-0000-0100-000027000000}"/>
    <hyperlink ref="F241" r:id="rId41" xr:uid="{00000000-0004-0000-0100-000028000000}"/>
    <hyperlink ref="F244" r:id="rId42" xr:uid="{00000000-0004-0000-0100-000029000000}"/>
    <hyperlink ref="F246" r:id="rId43" xr:uid="{00000000-0004-0000-0100-00002A000000}"/>
    <hyperlink ref="F251" r:id="rId44" xr:uid="{00000000-0004-0000-0100-00002B000000}"/>
    <hyperlink ref="F253" r:id="rId45" xr:uid="{00000000-0004-0000-0100-00002C000000}"/>
    <hyperlink ref="F255" r:id="rId46" xr:uid="{00000000-0004-0000-0100-00002D000000}"/>
    <hyperlink ref="F258" r:id="rId47" xr:uid="{00000000-0004-0000-0100-00002E000000}"/>
    <hyperlink ref="F260" r:id="rId48" xr:uid="{00000000-0004-0000-0100-00002F000000}"/>
    <hyperlink ref="F262" r:id="rId49" xr:uid="{00000000-0004-0000-0100-000030000000}"/>
    <hyperlink ref="F264" r:id="rId50" xr:uid="{00000000-0004-0000-0100-000031000000}"/>
    <hyperlink ref="F267" r:id="rId51" xr:uid="{00000000-0004-0000-0100-000032000000}"/>
    <hyperlink ref="F271" r:id="rId52" xr:uid="{00000000-0004-0000-0100-000033000000}"/>
    <hyperlink ref="F275" r:id="rId53" xr:uid="{00000000-0004-0000-0100-000034000000}"/>
    <hyperlink ref="F281" r:id="rId54" xr:uid="{00000000-0004-0000-0100-000035000000}"/>
    <hyperlink ref="F284" r:id="rId55" xr:uid="{00000000-0004-0000-0100-000036000000}"/>
    <hyperlink ref="F286" r:id="rId56" xr:uid="{00000000-0004-0000-0100-000037000000}"/>
    <hyperlink ref="F289" r:id="rId57" xr:uid="{00000000-0004-0000-0100-000038000000}"/>
    <hyperlink ref="F291" r:id="rId58" xr:uid="{00000000-0004-0000-0100-000039000000}"/>
    <hyperlink ref="F293" r:id="rId59" xr:uid="{00000000-0004-0000-0100-00003A000000}"/>
    <hyperlink ref="F296" r:id="rId60" xr:uid="{00000000-0004-0000-0100-00003B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68" customWidth="1"/>
    <col min="2" max="2" width="1.6640625" style="168" customWidth="1"/>
    <col min="3" max="4" width="5" style="168" customWidth="1"/>
    <col min="5" max="5" width="11.6640625" style="168" customWidth="1"/>
    <col min="6" max="6" width="9.1640625" style="168" customWidth="1"/>
    <col min="7" max="7" width="5" style="168" customWidth="1"/>
    <col min="8" max="8" width="77.83203125" style="168" customWidth="1"/>
    <col min="9" max="10" width="20" style="168" customWidth="1"/>
    <col min="11" max="11" width="1.6640625" style="168" customWidth="1"/>
  </cols>
  <sheetData>
    <row r="1" spans="2:11" customFormat="1" ht="37.5" customHeight="1"/>
    <row r="2" spans="2:11" customFormat="1" ht="7.5" customHeight="1">
      <c r="B2" s="169"/>
      <c r="C2" s="170"/>
      <c r="D2" s="170"/>
      <c r="E2" s="170"/>
      <c r="F2" s="170"/>
      <c r="G2" s="170"/>
      <c r="H2" s="170"/>
      <c r="I2" s="170"/>
      <c r="J2" s="170"/>
      <c r="K2" s="171"/>
    </row>
    <row r="3" spans="2:11" s="14" customFormat="1" ht="45" customHeight="1">
      <c r="B3" s="172"/>
      <c r="C3" s="295" t="s">
        <v>532</v>
      </c>
      <c r="D3" s="295"/>
      <c r="E3" s="295"/>
      <c r="F3" s="295"/>
      <c r="G3" s="295"/>
      <c r="H3" s="295"/>
      <c r="I3" s="295"/>
      <c r="J3" s="295"/>
      <c r="K3" s="173"/>
    </row>
    <row r="4" spans="2:11" customFormat="1" ht="25.5" customHeight="1">
      <c r="B4" s="174"/>
      <c r="C4" s="294" t="s">
        <v>533</v>
      </c>
      <c r="D4" s="294"/>
      <c r="E4" s="294"/>
      <c r="F4" s="294"/>
      <c r="G4" s="294"/>
      <c r="H4" s="294"/>
      <c r="I4" s="294"/>
      <c r="J4" s="294"/>
      <c r="K4" s="175"/>
    </row>
    <row r="5" spans="2:11" customFormat="1" ht="5.25" customHeight="1">
      <c r="B5" s="174"/>
      <c r="C5" s="176"/>
      <c r="D5" s="176"/>
      <c r="E5" s="176"/>
      <c r="F5" s="176"/>
      <c r="G5" s="176"/>
      <c r="H5" s="176"/>
      <c r="I5" s="176"/>
      <c r="J5" s="176"/>
      <c r="K5" s="175"/>
    </row>
    <row r="6" spans="2:11" customFormat="1" ht="15" customHeight="1">
      <c r="B6" s="174"/>
      <c r="C6" s="293" t="s">
        <v>534</v>
      </c>
      <c r="D6" s="293"/>
      <c r="E6" s="293"/>
      <c r="F6" s="293"/>
      <c r="G6" s="293"/>
      <c r="H6" s="293"/>
      <c r="I6" s="293"/>
      <c r="J6" s="293"/>
      <c r="K6" s="175"/>
    </row>
    <row r="7" spans="2:11" customFormat="1" ht="15" customHeight="1">
      <c r="B7" s="178"/>
      <c r="C7" s="293" t="s">
        <v>535</v>
      </c>
      <c r="D7" s="293"/>
      <c r="E7" s="293"/>
      <c r="F7" s="293"/>
      <c r="G7" s="293"/>
      <c r="H7" s="293"/>
      <c r="I7" s="293"/>
      <c r="J7" s="293"/>
      <c r="K7" s="175"/>
    </row>
    <row r="8" spans="2:11" customFormat="1" ht="12.75" customHeight="1">
      <c r="B8" s="178"/>
      <c r="C8" s="177"/>
      <c r="D8" s="177"/>
      <c r="E8" s="177"/>
      <c r="F8" s="177"/>
      <c r="G8" s="177"/>
      <c r="H8" s="177"/>
      <c r="I8" s="177"/>
      <c r="J8" s="177"/>
      <c r="K8" s="175"/>
    </row>
    <row r="9" spans="2:11" customFormat="1" ht="15" customHeight="1">
      <c r="B9" s="178"/>
      <c r="C9" s="293" t="s">
        <v>536</v>
      </c>
      <c r="D9" s="293"/>
      <c r="E9" s="293"/>
      <c r="F9" s="293"/>
      <c r="G9" s="293"/>
      <c r="H9" s="293"/>
      <c r="I9" s="293"/>
      <c r="J9" s="293"/>
      <c r="K9" s="175"/>
    </row>
    <row r="10" spans="2:11" customFormat="1" ht="15" customHeight="1">
      <c r="B10" s="178"/>
      <c r="C10" s="177"/>
      <c r="D10" s="293" t="s">
        <v>537</v>
      </c>
      <c r="E10" s="293"/>
      <c r="F10" s="293"/>
      <c r="G10" s="293"/>
      <c r="H10" s="293"/>
      <c r="I10" s="293"/>
      <c r="J10" s="293"/>
      <c r="K10" s="175"/>
    </row>
    <row r="11" spans="2:11" customFormat="1" ht="15" customHeight="1">
      <c r="B11" s="178"/>
      <c r="C11" s="179"/>
      <c r="D11" s="293" t="s">
        <v>538</v>
      </c>
      <c r="E11" s="293"/>
      <c r="F11" s="293"/>
      <c r="G11" s="293"/>
      <c r="H11" s="293"/>
      <c r="I11" s="293"/>
      <c r="J11" s="293"/>
      <c r="K11" s="175"/>
    </row>
    <row r="12" spans="2:11" customFormat="1" ht="15" customHeight="1">
      <c r="B12" s="178"/>
      <c r="C12" s="179"/>
      <c r="D12" s="177"/>
      <c r="E12" s="177"/>
      <c r="F12" s="177"/>
      <c r="G12" s="177"/>
      <c r="H12" s="177"/>
      <c r="I12" s="177"/>
      <c r="J12" s="177"/>
      <c r="K12" s="175"/>
    </row>
    <row r="13" spans="2:11" customFormat="1" ht="15" customHeight="1">
      <c r="B13" s="178"/>
      <c r="C13" s="179"/>
      <c r="D13" s="180" t="s">
        <v>539</v>
      </c>
      <c r="E13" s="177"/>
      <c r="F13" s="177"/>
      <c r="G13" s="177"/>
      <c r="H13" s="177"/>
      <c r="I13" s="177"/>
      <c r="J13" s="177"/>
      <c r="K13" s="175"/>
    </row>
    <row r="14" spans="2:11" customFormat="1" ht="12.75" customHeight="1">
      <c r="B14" s="178"/>
      <c r="C14" s="179"/>
      <c r="D14" s="179"/>
      <c r="E14" s="179"/>
      <c r="F14" s="179"/>
      <c r="G14" s="179"/>
      <c r="H14" s="179"/>
      <c r="I14" s="179"/>
      <c r="J14" s="179"/>
      <c r="K14" s="175"/>
    </row>
    <row r="15" spans="2:11" customFormat="1" ht="15" customHeight="1">
      <c r="B15" s="178"/>
      <c r="C15" s="179"/>
      <c r="D15" s="293" t="s">
        <v>540</v>
      </c>
      <c r="E15" s="293"/>
      <c r="F15" s="293"/>
      <c r="G15" s="293"/>
      <c r="H15" s="293"/>
      <c r="I15" s="293"/>
      <c r="J15" s="293"/>
      <c r="K15" s="175"/>
    </row>
    <row r="16" spans="2:11" customFormat="1" ht="15" customHeight="1">
      <c r="B16" s="178"/>
      <c r="C16" s="179"/>
      <c r="D16" s="293" t="s">
        <v>541</v>
      </c>
      <c r="E16" s="293"/>
      <c r="F16" s="293"/>
      <c r="G16" s="293"/>
      <c r="H16" s="293"/>
      <c r="I16" s="293"/>
      <c r="J16" s="293"/>
      <c r="K16" s="175"/>
    </row>
    <row r="17" spans="2:11" customFormat="1" ht="15" customHeight="1">
      <c r="B17" s="178"/>
      <c r="C17" s="179"/>
      <c r="D17" s="293" t="s">
        <v>542</v>
      </c>
      <c r="E17" s="293"/>
      <c r="F17" s="293"/>
      <c r="G17" s="293"/>
      <c r="H17" s="293"/>
      <c r="I17" s="293"/>
      <c r="J17" s="293"/>
      <c r="K17" s="175"/>
    </row>
    <row r="18" spans="2:11" customFormat="1" ht="15" customHeight="1">
      <c r="B18" s="178"/>
      <c r="C18" s="179"/>
      <c r="D18" s="179"/>
      <c r="E18" s="181" t="s">
        <v>76</v>
      </c>
      <c r="F18" s="293" t="s">
        <v>543</v>
      </c>
      <c r="G18" s="293"/>
      <c r="H18" s="293"/>
      <c r="I18" s="293"/>
      <c r="J18" s="293"/>
      <c r="K18" s="175"/>
    </row>
    <row r="19" spans="2:11" customFormat="1" ht="15" customHeight="1">
      <c r="B19" s="178"/>
      <c r="C19" s="179"/>
      <c r="D19" s="179"/>
      <c r="E19" s="181" t="s">
        <v>544</v>
      </c>
      <c r="F19" s="293" t="s">
        <v>545</v>
      </c>
      <c r="G19" s="293"/>
      <c r="H19" s="293"/>
      <c r="I19" s="293"/>
      <c r="J19" s="293"/>
      <c r="K19" s="175"/>
    </row>
    <row r="20" spans="2:11" customFormat="1" ht="15" customHeight="1">
      <c r="B20" s="178"/>
      <c r="C20" s="179"/>
      <c r="D20" s="179"/>
      <c r="E20" s="181" t="s">
        <v>546</v>
      </c>
      <c r="F20" s="293" t="s">
        <v>547</v>
      </c>
      <c r="G20" s="293"/>
      <c r="H20" s="293"/>
      <c r="I20" s="293"/>
      <c r="J20" s="293"/>
      <c r="K20" s="175"/>
    </row>
    <row r="21" spans="2:11" customFormat="1" ht="15" customHeight="1">
      <c r="B21" s="178"/>
      <c r="C21" s="179"/>
      <c r="D21" s="179"/>
      <c r="E21" s="181" t="s">
        <v>548</v>
      </c>
      <c r="F21" s="293" t="s">
        <v>549</v>
      </c>
      <c r="G21" s="293"/>
      <c r="H21" s="293"/>
      <c r="I21" s="293"/>
      <c r="J21" s="293"/>
      <c r="K21" s="175"/>
    </row>
    <row r="22" spans="2:11" customFormat="1" ht="15" customHeight="1">
      <c r="B22" s="178"/>
      <c r="C22" s="179"/>
      <c r="D22" s="179"/>
      <c r="E22" s="181" t="s">
        <v>550</v>
      </c>
      <c r="F22" s="293" t="s">
        <v>551</v>
      </c>
      <c r="G22" s="293"/>
      <c r="H22" s="293"/>
      <c r="I22" s="293"/>
      <c r="J22" s="293"/>
      <c r="K22" s="175"/>
    </row>
    <row r="23" spans="2:11" customFormat="1" ht="15" customHeight="1">
      <c r="B23" s="178"/>
      <c r="C23" s="179"/>
      <c r="D23" s="179"/>
      <c r="E23" s="181" t="s">
        <v>552</v>
      </c>
      <c r="F23" s="293" t="s">
        <v>553</v>
      </c>
      <c r="G23" s="293"/>
      <c r="H23" s="293"/>
      <c r="I23" s="293"/>
      <c r="J23" s="293"/>
      <c r="K23" s="175"/>
    </row>
    <row r="24" spans="2:11" customFormat="1" ht="12.75" customHeight="1">
      <c r="B24" s="178"/>
      <c r="C24" s="179"/>
      <c r="D24" s="179"/>
      <c r="E24" s="179"/>
      <c r="F24" s="179"/>
      <c r="G24" s="179"/>
      <c r="H24" s="179"/>
      <c r="I24" s="179"/>
      <c r="J24" s="179"/>
      <c r="K24" s="175"/>
    </row>
    <row r="25" spans="2:11" customFormat="1" ht="15" customHeight="1">
      <c r="B25" s="178"/>
      <c r="C25" s="293" t="s">
        <v>554</v>
      </c>
      <c r="D25" s="293"/>
      <c r="E25" s="293"/>
      <c r="F25" s="293"/>
      <c r="G25" s="293"/>
      <c r="H25" s="293"/>
      <c r="I25" s="293"/>
      <c r="J25" s="293"/>
      <c r="K25" s="175"/>
    </row>
    <row r="26" spans="2:11" customFormat="1" ht="15" customHeight="1">
      <c r="B26" s="178"/>
      <c r="C26" s="293" t="s">
        <v>555</v>
      </c>
      <c r="D26" s="293"/>
      <c r="E26" s="293"/>
      <c r="F26" s="293"/>
      <c r="G26" s="293"/>
      <c r="H26" s="293"/>
      <c r="I26" s="293"/>
      <c r="J26" s="293"/>
      <c r="K26" s="175"/>
    </row>
    <row r="27" spans="2:11" customFormat="1" ht="15" customHeight="1">
      <c r="B27" s="178"/>
      <c r="C27" s="177"/>
      <c r="D27" s="293" t="s">
        <v>556</v>
      </c>
      <c r="E27" s="293"/>
      <c r="F27" s="293"/>
      <c r="G27" s="293"/>
      <c r="H27" s="293"/>
      <c r="I27" s="293"/>
      <c r="J27" s="293"/>
      <c r="K27" s="175"/>
    </row>
    <row r="28" spans="2:11" customFormat="1" ht="15" customHeight="1">
      <c r="B28" s="178"/>
      <c r="C28" s="179"/>
      <c r="D28" s="293" t="s">
        <v>557</v>
      </c>
      <c r="E28" s="293"/>
      <c r="F28" s="293"/>
      <c r="G28" s="293"/>
      <c r="H28" s="293"/>
      <c r="I28" s="293"/>
      <c r="J28" s="293"/>
      <c r="K28" s="175"/>
    </row>
    <row r="29" spans="2:11" customFormat="1" ht="12.75" customHeight="1">
      <c r="B29" s="178"/>
      <c r="C29" s="179"/>
      <c r="D29" s="179"/>
      <c r="E29" s="179"/>
      <c r="F29" s="179"/>
      <c r="G29" s="179"/>
      <c r="H29" s="179"/>
      <c r="I29" s="179"/>
      <c r="J29" s="179"/>
      <c r="K29" s="175"/>
    </row>
    <row r="30" spans="2:11" customFormat="1" ht="15" customHeight="1">
      <c r="B30" s="178"/>
      <c r="C30" s="179"/>
      <c r="D30" s="293" t="s">
        <v>558</v>
      </c>
      <c r="E30" s="293"/>
      <c r="F30" s="293"/>
      <c r="G30" s="293"/>
      <c r="H30" s="293"/>
      <c r="I30" s="293"/>
      <c r="J30" s="293"/>
      <c r="K30" s="175"/>
    </row>
    <row r="31" spans="2:11" customFormat="1" ht="15" customHeight="1">
      <c r="B31" s="178"/>
      <c r="C31" s="179"/>
      <c r="D31" s="293" t="s">
        <v>559</v>
      </c>
      <c r="E31" s="293"/>
      <c r="F31" s="293"/>
      <c r="G31" s="293"/>
      <c r="H31" s="293"/>
      <c r="I31" s="293"/>
      <c r="J31" s="293"/>
      <c r="K31" s="175"/>
    </row>
    <row r="32" spans="2:11" customFormat="1" ht="12.75" customHeight="1">
      <c r="B32" s="178"/>
      <c r="C32" s="179"/>
      <c r="D32" s="179"/>
      <c r="E32" s="179"/>
      <c r="F32" s="179"/>
      <c r="G32" s="179"/>
      <c r="H32" s="179"/>
      <c r="I32" s="179"/>
      <c r="J32" s="179"/>
      <c r="K32" s="175"/>
    </row>
    <row r="33" spans="2:11" customFormat="1" ht="15" customHeight="1">
      <c r="B33" s="178"/>
      <c r="C33" s="179"/>
      <c r="D33" s="293" t="s">
        <v>560</v>
      </c>
      <c r="E33" s="293"/>
      <c r="F33" s="293"/>
      <c r="G33" s="293"/>
      <c r="H33" s="293"/>
      <c r="I33" s="293"/>
      <c r="J33" s="293"/>
      <c r="K33" s="175"/>
    </row>
    <row r="34" spans="2:11" customFormat="1" ht="15" customHeight="1">
      <c r="B34" s="178"/>
      <c r="C34" s="179"/>
      <c r="D34" s="293" t="s">
        <v>561</v>
      </c>
      <c r="E34" s="293"/>
      <c r="F34" s="293"/>
      <c r="G34" s="293"/>
      <c r="H34" s="293"/>
      <c r="I34" s="293"/>
      <c r="J34" s="293"/>
      <c r="K34" s="175"/>
    </row>
    <row r="35" spans="2:11" customFormat="1" ht="15" customHeight="1">
      <c r="B35" s="178"/>
      <c r="C35" s="179"/>
      <c r="D35" s="293" t="s">
        <v>562</v>
      </c>
      <c r="E35" s="293"/>
      <c r="F35" s="293"/>
      <c r="G35" s="293"/>
      <c r="H35" s="293"/>
      <c r="I35" s="293"/>
      <c r="J35" s="293"/>
      <c r="K35" s="175"/>
    </row>
    <row r="36" spans="2:11" customFormat="1" ht="15" customHeight="1">
      <c r="B36" s="178"/>
      <c r="C36" s="179"/>
      <c r="D36" s="177"/>
      <c r="E36" s="180" t="s">
        <v>99</v>
      </c>
      <c r="F36" s="177"/>
      <c r="G36" s="293" t="s">
        <v>563</v>
      </c>
      <c r="H36" s="293"/>
      <c r="I36" s="293"/>
      <c r="J36" s="293"/>
      <c r="K36" s="175"/>
    </row>
    <row r="37" spans="2:11" customFormat="1" ht="30.75" customHeight="1">
      <c r="B37" s="178"/>
      <c r="C37" s="179"/>
      <c r="D37" s="177"/>
      <c r="E37" s="180" t="s">
        <v>564</v>
      </c>
      <c r="F37" s="177"/>
      <c r="G37" s="293" t="s">
        <v>565</v>
      </c>
      <c r="H37" s="293"/>
      <c r="I37" s="293"/>
      <c r="J37" s="293"/>
      <c r="K37" s="175"/>
    </row>
    <row r="38" spans="2:11" customFormat="1" ht="15" customHeight="1">
      <c r="B38" s="178"/>
      <c r="C38" s="179"/>
      <c r="D38" s="177"/>
      <c r="E38" s="180" t="s">
        <v>53</v>
      </c>
      <c r="F38" s="177"/>
      <c r="G38" s="293" t="s">
        <v>566</v>
      </c>
      <c r="H38" s="293"/>
      <c r="I38" s="293"/>
      <c r="J38" s="293"/>
      <c r="K38" s="175"/>
    </row>
    <row r="39" spans="2:11" customFormat="1" ht="15" customHeight="1">
      <c r="B39" s="178"/>
      <c r="C39" s="179"/>
      <c r="D39" s="177"/>
      <c r="E39" s="180" t="s">
        <v>54</v>
      </c>
      <c r="F39" s="177"/>
      <c r="G39" s="293" t="s">
        <v>567</v>
      </c>
      <c r="H39" s="293"/>
      <c r="I39" s="293"/>
      <c r="J39" s="293"/>
      <c r="K39" s="175"/>
    </row>
    <row r="40" spans="2:11" customFormat="1" ht="15" customHeight="1">
      <c r="B40" s="178"/>
      <c r="C40" s="179"/>
      <c r="D40" s="177"/>
      <c r="E40" s="180" t="s">
        <v>100</v>
      </c>
      <c r="F40" s="177"/>
      <c r="G40" s="293" t="s">
        <v>568</v>
      </c>
      <c r="H40" s="293"/>
      <c r="I40" s="293"/>
      <c r="J40" s="293"/>
      <c r="K40" s="175"/>
    </row>
    <row r="41" spans="2:11" customFormat="1" ht="15" customHeight="1">
      <c r="B41" s="178"/>
      <c r="C41" s="179"/>
      <c r="D41" s="177"/>
      <c r="E41" s="180" t="s">
        <v>101</v>
      </c>
      <c r="F41" s="177"/>
      <c r="G41" s="293" t="s">
        <v>569</v>
      </c>
      <c r="H41" s="293"/>
      <c r="I41" s="293"/>
      <c r="J41" s="293"/>
      <c r="K41" s="175"/>
    </row>
    <row r="42" spans="2:11" customFormat="1" ht="15" customHeight="1">
      <c r="B42" s="178"/>
      <c r="C42" s="179"/>
      <c r="D42" s="177"/>
      <c r="E42" s="180" t="s">
        <v>570</v>
      </c>
      <c r="F42" s="177"/>
      <c r="G42" s="293" t="s">
        <v>571</v>
      </c>
      <c r="H42" s="293"/>
      <c r="I42" s="293"/>
      <c r="J42" s="293"/>
      <c r="K42" s="175"/>
    </row>
    <row r="43" spans="2:11" customFormat="1" ht="15" customHeight="1">
      <c r="B43" s="178"/>
      <c r="C43" s="179"/>
      <c r="D43" s="177"/>
      <c r="E43" s="180"/>
      <c r="F43" s="177"/>
      <c r="G43" s="293" t="s">
        <v>572</v>
      </c>
      <c r="H43" s="293"/>
      <c r="I43" s="293"/>
      <c r="J43" s="293"/>
      <c r="K43" s="175"/>
    </row>
    <row r="44" spans="2:11" customFormat="1" ht="15" customHeight="1">
      <c r="B44" s="178"/>
      <c r="C44" s="179"/>
      <c r="D44" s="177"/>
      <c r="E44" s="180" t="s">
        <v>573</v>
      </c>
      <c r="F44" s="177"/>
      <c r="G44" s="293" t="s">
        <v>574</v>
      </c>
      <c r="H44" s="293"/>
      <c r="I44" s="293"/>
      <c r="J44" s="293"/>
      <c r="K44" s="175"/>
    </row>
    <row r="45" spans="2:11" customFormat="1" ht="15" customHeight="1">
      <c r="B45" s="178"/>
      <c r="C45" s="179"/>
      <c r="D45" s="177"/>
      <c r="E45" s="180" t="s">
        <v>103</v>
      </c>
      <c r="F45" s="177"/>
      <c r="G45" s="293" t="s">
        <v>575</v>
      </c>
      <c r="H45" s="293"/>
      <c r="I45" s="293"/>
      <c r="J45" s="293"/>
      <c r="K45" s="175"/>
    </row>
    <row r="46" spans="2:11" customFormat="1" ht="12.75" customHeight="1">
      <c r="B46" s="178"/>
      <c r="C46" s="179"/>
      <c r="D46" s="177"/>
      <c r="E46" s="177"/>
      <c r="F46" s="177"/>
      <c r="G46" s="177"/>
      <c r="H46" s="177"/>
      <c r="I46" s="177"/>
      <c r="J46" s="177"/>
      <c r="K46" s="175"/>
    </row>
    <row r="47" spans="2:11" customFormat="1" ht="15" customHeight="1">
      <c r="B47" s="178"/>
      <c r="C47" s="179"/>
      <c r="D47" s="293" t="s">
        <v>576</v>
      </c>
      <c r="E47" s="293"/>
      <c r="F47" s="293"/>
      <c r="G47" s="293"/>
      <c r="H47" s="293"/>
      <c r="I47" s="293"/>
      <c r="J47" s="293"/>
      <c r="K47" s="175"/>
    </row>
    <row r="48" spans="2:11" customFormat="1" ht="15" customHeight="1">
      <c r="B48" s="178"/>
      <c r="C48" s="179"/>
      <c r="D48" s="179"/>
      <c r="E48" s="293" t="s">
        <v>577</v>
      </c>
      <c r="F48" s="293"/>
      <c r="G48" s="293"/>
      <c r="H48" s="293"/>
      <c r="I48" s="293"/>
      <c r="J48" s="293"/>
      <c r="K48" s="175"/>
    </row>
    <row r="49" spans="2:11" customFormat="1" ht="15" customHeight="1">
      <c r="B49" s="178"/>
      <c r="C49" s="179"/>
      <c r="D49" s="179"/>
      <c r="E49" s="293" t="s">
        <v>578</v>
      </c>
      <c r="F49" s="293"/>
      <c r="G49" s="293"/>
      <c r="H49" s="293"/>
      <c r="I49" s="293"/>
      <c r="J49" s="293"/>
      <c r="K49" s="175"/>
    </row>
    <row r="50" spans="2:11" customFormat="1" ht="15" customHeight="1">
      <c r="B50" s="178"/>
      <c r="C50" s="179"/>
      <c r="D50" s="179"/>
      <c r="E50" s="293" t="s">
        <v>579</v>
      </c>
      <c r="F50" s="293"/>
      <c r="G50" s="293"/>
      <c r="H50" s="293"/>
      <c r="I50" s="293"/>
      <c r="J50" s="293"/>
      <c r="K50" s="175"/>
    </row>
    <row r="51" spans="2:11" customFormat="1" ht="15" customHeight="1">
      <c r="B51" s="178"/>
      <c r="C51" s="179"/>
      <c r="D51" s="293" t="s">
        <v>580</v>
      </c>
      <c r="E51" s="293"/>
      <c r="F51" s="293"/>
      <c r="G51" s="293"/>
      <c r="H51" s="293"/>
      <c r="I51" s="293"/>
      <c r="J51" s="293"/>
      <c r="K51" s="175"/>
    </row>
    <row r="52" spans="2:11" customFormat="1" ht="25.5" customHeight="1">
      <c r="B52" s="174"/>
      <c r="C52" s="294" t="s">
        <v>581</v>
      </c>
      <c r="D52" s="294"/>
      <c r="E52" s="294"/>
      <c r="F52" s="294"/>
      <c r="G52" s="294"/>
      <c r="H52" s="294"/>
      <c r="I52" s="294"/>
      <c r="J52" s="294"/>
      <c r="K52" s="175"/>
    </row>
    <row r="53" spans="2:11" customFormat="1" ht="5.25" customHeight="1">
      <c r="B53" s="174"/>
      <c r="C53" s="176"/>
      <c r="D53" s="176"/>
      <c r="E53" s="176"/>
      <c r="F53" s="176"/>
      <c r="G53" s="176"/>
      <c r="H53" s="176"/>
      <c r="I53" s="176"/>
      <c r="J53" s="176"/>
      <c r="K53" s="175"/>
    </row>
    <row r="54" spans="2:11" customFormat="1" ht="15" customHeight="1">
      <c r="B54" s="174"/>
      <c r="C54" s="293" t="s">
        <v>582</v>
      </c>
      <c r="D54" s="293"/>
      <c r="E54" s="293"/>
      <c r="F54" s="293"/>
      <c r="G54" s="293"/>
      <c r="H54" s="293"/>
      <c r="I54" s="293"/>
      <c r="J54" s="293"/>
      <c r="K54" s="175"/>
    </row>
    <row r="55" spans="2:11" customFormat="1" ht="15" customHeight="1">
      <c r="B55" s="174"/>
      <c r="C55" s="293" t="s">
        <v>583</v>
      </c>
      <c r="D55" s="293"/>
      <c r="E55" s="293"/>
      <c r="F55" s="293"/>
      <c r="G55" s="293"/>
      <c r="H55" s="293"/>
      <c r="I55" s="293"/>
      <c r="J55" s="293"/>
      <c r="K55" s="175"/>
    </row>
    <row r="56" spans="2:11" customFormat="1" ht="12.75" customHeight="1">
      <c r="B56" s="174"/>
      <c r="C56" s="177"/>
      <c r="D56" s="177"/>
      <c r="E56" s="177"/>
      <c r="F56" s="177"/>
      <c r="G56" s="177"/>
      <c r="H56" s="177"/>
      <c r="I56" s="177"/>
      <c r="J56" s="177"/>
      <c r="K56" s="175"/>
    </row>
    <row r="57" spans="2:11" customFormat="1" ht="15" customHeight="1">
      <c r="B57" s="174"/>
      <c r="C57" s="293" t="s">
        <v>584</v>
      </c>
      <c r="D57" s="293"/>
      <c r="E57" s="293"/>
      <c r="F57" s="293"/>
      <c r="G57" s="293"/>
      <c r="H57" s="293"/>
      <c r="I57" s="293"/>
      <c r="J57" s="293"/>
      <c r="K57" s="175"/>
    </row>
    <row r="58" spans="2:11" customFormat="1" ht="15" customHeight="1">
      <c r="B58" s="174"/>
      <c r="C58" s="179"/>
      <c r="D58" s="293" t="s">
        <v>585</v>
      </c>
      <c r="E58" s="293"/>
      <c r="F58" s="293"/>
      <c r="G58" s="293"/>
      <c r="H58" s="293"/>
      <c r="I58" s="293"/>
      <c r="J58" s="293"/>
      <c r="K58" s="175"/>
    </row>
    <row r="59" spans="2:11" customFormat="1" ht="15" customHeight="1">
      <c r="B59" s="174"/>
      <c r="C59" s="179"/>
      <c r="D59" s="293" t="s">
        <v>586</v>
      </c>
      <c r="E59" s="293"/>
      <c r="F59" s="293"/>
      <c r="G59" s="293"/>
      <c r="H59" s="293"/>
      <c r="I59" s="293"/>
      <c r="J59" s="293"/>
      <c r="K59" s="175"/>
    </row>
    <row r="60" spans="2:11" customFormat="1" ht="15" customHeight="1">
      <c r="B60" s="174"/>
      <c r="C60" s="179"/>
      <c r="D60" s="293" t="s">
        <v>587</v>
      </c>
      <c r="E60" s="293"/>
      <c r="F60" s="293"/>
      <c r="G60" s="293"/>
      <c r="H60" s="293"/>
      <c r="I60" s="293"/>
      <c r="J60" s="293"/>
      <c r="K60" s="175"/>
    </row>
    <row r="61" spans="2:11" customFormat="1" ht="15" customHeight="1">
      <c r="B61" s="174"/>
      <c r="C61" s="179"/>
      <c r="D61" s="293" t="s">
        <v>588</v>
      </c>
      <c r="E61" s="293"/>
      <c r="F61" s="293"/>
      <c r="G61" s="293"/>
      <c r="H61" s="293"/>
      <c r="I61" s="293"/>
      <c r="J61" s="293"/>
      <c r="K61" s="175"/>
    </row>
    <row r="62" spans="2:11" customFormat="1" ht="15" customHeight="1">
      <c r="B62" s="174"/>
      <c r="C62" s="179"/>
      <c r="D62" s="296" t="s">
        <v>589</v>
      </c>
      <c r="E62" s="296"/>
      <c r="F62" s="296"/>
      <c r="G62" s="296"/>
      <c r="H62" s="296"/>
      <c r="I62" s="296"/>
      <c r="J62" s="296"/>
      <c r="K62" s="175"/>
    </row>
    <row r="63" spans="2:11" customFormat="1" ht="15" customHeight="1">
      <c r="B63" s="174"/>
      <c r="C63" s="179"/>
      <c r="D63" s="293" t="s">
        <v>590</v>
      </c>
      <c r="E63" s="293"/>
      <c r="F63" s="293"/>
      <c r="G63" s="293"/>
      <c r="H63" s="293"/>
      <c r="I63" s="293"/>
      <c r="J63" s="293"/>
      <c r="K63" s="175"/>
    </row>
    <row r="64" spans="2:11" customFormat="1" ht="12.75" customHeight="1">
      <c r="B64" s="174"/>
      <c r="C64" s="179"/>
      <c r="D64" s="179"/>
      <c r="E64" s="182"/>
      <c r="F64" s="179"/>
      <c r="G64" s="179"/>
      <c r="H64" s="179"/>
      <c r="I64" s="179"/>
      <c r="J64" s="179"/>
      <c r="K64" s="175"/>
    </row>
    <row r="65" spans="2:11" customFormat="1" ht="15" customHeight="1">
      <c r="B65" s="174"/>
      <c r="C65" s="179"/>
      <c r="D65" s="293" t="s">
        <v>591</v>
      </c>
      <c r="E65" s="293"/>
      <c r="F65" s="293"/>
      <c r="G65" s="293"/>
      <c r="H65" s="293"/>
      <c r="I65" s="293"/>
      <c r="J65" s="293"/>
      <c r="K65" s="175"/>
    </row>
    <row r="66" spans="2:11" customFormat="1" ht="15" customHeight="1">
      <c r="B66" s="174"/>
      <c r="C66" s="179"/>
      <c r="D66" s="296" t="s">
        <v>592</v>
      </c>
      <c r="E66" s="296"/>
      <c r="F66" s="296"/>
      <c r="G66" s="296"/>
      <c r="H66" s="296"/>
      <c r="I66" s="296"/>
      <c r="J66" s="296"/>
      <c r="K66" s="175"/>
    </row>
    <row r="67" spans="2:11" customFormat="1" ht="15" customHeight="1">
      <c r="B67" s="174"/>
      <c r="C67" s="179"/>
      <c r="D67" s="293" t="s">
        <v>593</v>
      </c>
      <c r="E67" s="293"/>
      <c r="F67" s="293"/>
      <c r="G67" s="293"/>
      <c r="H67" s="293"/>
      <c r="I67" s="293"/>
      <c r="J67" s="293"/>
      <c r="K67" s="175"/>
    </row>
    <row r="68" spans="2:11" customFormat="1" ht="15" customHeight="1">
      <c r="B68" s="174"/>
      <c r="C68" s="179"/>
      <c r="D68" s="293" t="s">
        <v>594</v>
      </c>
      <c r="E68" s="293"/>
      <c r="F68" s="293"/>
      <c r="G68" s="293"/>
      <c r="H68" s="293"/>
      <c r="I68" s="293"/>
      <c r="J68" s="293"/>
      <c r="K68" s="175"/>
    </row>
    <row r="69" spans="2:11" customFormat="1" ht="15" customHeight="1">
      <c r="B69" s="174"/>
      <c r="C69" s="179"/>
      <c r="D69" s="293" t="s">
        <v>595</v>
      </c>
      <c r="E69" s="293"/>
      <c r="F69" s="293"/>
      <c r="G69" s="293"/>
      <c r="H69" s="293"/>
      <c r="I69" s="293"/>
      <c r="J69" s="293"/>
      <c r="K69" s="175"/>
    </row>
    <row r="70" spans="2:11" customFormat="1" ht="15" customHeight="1">
      <c r="B70" s="174"/>
      <c r="C70" s="179"/>
      <c r="D70" s="293" t="s">
        <v>596</v>
      </c>
      <c r="E70" s="293"/>
      <c r="F70" s="293"/>
      <c r="G70" s="293"/>
      <c r="H70" s="293"/>
      <c r="I70" s="293"/>
      <c r="J70" s="293"/>
      <c r="K70" s="175"/>
    </row>
    <row r="71" spans="2:11" customFormat="1" ht="12.75" customHeight="1">
      <c r="B71" s="183"/>
      <c r="C71" s="184"/>
      <c r="D71" s="184"/>
      <c r="E71" s="184"/>
      <c r="F71" s="184"/>
      <c r="G71" s="184"/>
      <c r="H71" s="184"/>
      <c r="I71" s="184"/>
      <c r="J71" s="184"/>
      <c r="K71" s="185"/>
    </row>
    <row r="72" spans="2:11" customFormat="1" ht="18.75" customHeight="1">
      <c r="B72" s="186"/>
      <c r="C72" s="186"/>
      <c r="D72" s="186"/>
      <c r="E72" s="186"/>
      <c r="F72" s="186"/>
      <c r="G72" s="186"/>
      <c r="H72" s="186"/>
      <c r="I72" s="186"/>
      <c r="J72" s="186"/>
      <c r="K72" s="187"/>
    </row>
    <row r="73" spans="2:11" customFormat="1" ht="18.75" customHeight="1">
      <c r="B73" s="187"/>
      <c r="C73" s="187"/>
      <c r="D73" s="187"/>
      <c r="E73" s="187"/>
      <c r="F73" s="187"/>
      <c r="G73" s="187"/>
      <c r="H73" s="187"/>
      <c r="I73" s="187"/>
      <c r="J73" s="187"/>
      <c r="K73" s="187"/>
    </row>
    <row r="74" spans="2:11" customFormat="1" ht="7.5" customHeight="1">
      <c r="B74" s="188"/>
      <c r="C74" s="189"/>
      <c r="D74" s="189"/>
      <c r="E74" s="189"/>
      <c r="F74" s="189"/>
      <c r="G74" s="189"/>
      <c r="H74" s="189"/>
      <c r="I74" s="189"/>
      <c r="J74" s="189"/>
      <c r="K74" s="190"/>
    </row>
    <row r="75" spans="2:11" customFormat="1" ht="45" customHeight="1">
      <c r="B75" s="191"/>
      <c r="C75" s="297" t="s">
        <v>597</v>
      </c>
      <c r="D75" s="297"/>
      <c r="E75" s="297"/>
      <c r="F75" s="297"/>
      <c r="G75" s="297"/>
      <c r="H75" s="297"/>
      <c r="I75" s="297"/>
      <c r="J75" s="297"/>
      <c r="K75" s="192"/>
    </row>
    <row r="76" spans="2:11" customFormat="1" ht="17.25" customHeight="1">
      <c r="B76" s="191"/>
      <c r="C76" s="193" t="s">
        <v>598</v>
      </c>
      <c r="D76" s="193"/>
      <c r="E76" s="193"/>
      <c r="F76" s="193" t="s">
        <v>599</v>
      </c>
      <c r="G76" s="194"/>
      <c r="H76" s="193" t="s">
        <v>54</v>
      </c>
      <c r="I76" s="193" t="s">
        <v>57</v>
      </c>
      <c r="J76" s="193" t="s">
        <v>600</v>
      </c>
      <c r="K76" s="192"/>
    </row>
    <row r="77" spans="2:11" customFormat="1" ht="17.25" customHeight="1">
      <c r="B77" s="191"/>
      <c r="C77" s="195" t="s">
        <v>601</v>
      </c>
      <c r="D77" s="195"/>
      <c r="E77" s="195"/>
      <c r="F77" s="196" t="s">
        <v>602</v>
      </c>
      <c r="G77" s="197"/>
      <c r="H77" s="195"/>
      <c r="I77" s="195"/>
      <c r="J77" s="195" t="s">
        <v>603</v>
      </c>
      <c r="K77" s="192"/>
    </row>
    <row r="78" spans="2:11" customFormat="1" ht="5.25" customHeight="1">
      <c r="B78" s="191"/>
      <c r="C78" s="198"/>
      <c r="D78" s="198"/>
      <c r="E78" s="198"/>
      <c r="F78" s="198"/>
      <c r="G78" s="199"/>
      <c r="H78" s="198"/>
      <c r="I78" s="198"/>
      <c r="J78" s="198"/>
      <c r="K78" s="192"/>
    </row>
    <row r="79" spans="2:11" customFormat="1" ht="15" customHeight="1">
      <c r="B79" s="191"/>
      <c r="C79" s="180" t="s">
        <v>53</v>
      </c>
      <c r="D79" s="200"/>
      <c r="E79" s="200"/>
      <c r="F79" s="201" t="s">
        <v>604</v>
      </c>
      <c r="G79" s="202"/>
      <c r="H79" s="180" t="s">
        <v>605</v>
      </c>
      <c r="I79" s="180" t="s">
        <v>606</v>
      </c>
      <c r="J79" s="180">
        <v>20</v>
      </c>
      <c r="K79" s="192"/>
    </row>
    <row r="80" spans="2:11" customFormat="1" ht="15" customHeight="1">
      <c r="B80" s="191"/>
      <c r="C80" s="180" t="s">
        <v>607</v>
      </c>
      <c r="D80" s="180"/>
      <c r="E80" s="180"/>
      <c r="F80" s="201" t="s">
        <v>604</v>
      </c>
      <c r="G80" s="202"/>
      <c r="H80" s="180" t="s">
        <v>608</v>
      </c>
      <c r="I80" s="180" t="s">
        <v>606</v>
      </c>
      <c r="J80" s="180">
        <v>120</v>
      </c>
      <c r="K80" s="192"/>
    </row>
    <row r="81" spans="2:11" customFormat="1" ht="15" customHeight="1">
      <c r="B81" s="203"/>
      <c r="C81" s="180" t="s">
        <v>609</v>
      </c>
      <c r="D81" s="180"/>
      <c r="E81" s="180"/>
      <c r="F81" s="201" t="s">
        <v>610</v>
      </c>
      <c r="G81" s="202"/>
      <c r="H81" s="180" t="s">
        <v>611</v>
      </c>
      <c r="I81" s="180" t="s">
        <v>606</v>
      </c>
      <c r="J81" s="180">
        <v>50</v>
      </c>
      <c r="K81" s="192"/>
    </row>
    <row r="82" spans="2:11" customFormat="1" ht="15" customHeight="1">
      <c r="B82" s="203"/>
      <c r="C82" s="180" t="s">
        <v>612</v>
      </c>
      <c r="D82" s="180"/>
      <c r="E82" s="180"/>
      <c r="F82" s="201" t="s">
        <v>604</v>
      </c>
      <c r="G82" s="202"/>
      <c r="H82" s="180" t="s">
        <v>613</v>
      </c>
      <c r="I82" s="180" t="s">
        <v>614</v>
      </c>
      <c r="J82" s="180"/>
      <c r="K82" s="192"/>
    </row>
    <row r="83" spans="2:11" customFormat="1" ht="15" customHeight="1">
      <c r="B83" s="203"/>
      <c r="C83" s="180" t="s">
        <v>615</v>
      </c>
      <c r="D83" s="180"/>
      <c r="E83" s="180"/>
      <c r="F83" s="201" t="s">
        <v>610</v>
      </c>
      <c r="G83" s="180"/>
      <c r="H83" s="180" t="s">
        <v>616</v>
      </c>
      <c r="I83" s="180" t="s">
        <v>606</v>
      </c>
      <c r="J83" s="180">
        <v>15</v>
      </c>
      <c r="K83" s="192"/>
    </row>
    <row r="84" spans="2:11" customFormat="1" ht="15" customHeight="1">
      <c r="B84" s="203"/>
      <c r="C84" s="180" t="s">
        <v>617</v>
      </c>
      <c r="D84" s="180"/>
      <c r="E84" s="180"/>
      <c r="F84" s="201" t="s">
        <v>610</v>
      </c>
      <c r="G84" s="180"/>
      <c r="H84" s="180" t="s">
        <v>618</v>
      </c>
      <c r="I84" s="180" t="s">
        <v>606</v>
      </c>
      <c r="J84" s="180">
        <v>15</v>
      </c>
      <c r="K84" s="192"/>
    </row>
    <row r="85" spans="2:11" customFormat="1" ht="15" customHeight="1">
      <c r="B85" s="203"/>
      <c r="C85" s="180" t="s">
        <v>619</v>
      </c>
      <c r="D85" s="180"/>
      <c r="E85" s="180"/>
      <c r="F85" s="201" t="s">
        <v>610</v>
      </c>
      <c r="G85" s="180"/>
      <c r="H85" s="180" t="s">
        <v>620</v>
      </c>
      <c r="I85" s="180" t="s">
        <v>606</v>
      </c>
      <c r="J85" s="180">
        <v>20</v>
      </c>
      <c r="K85" s="192"/>
    </row>
    <row r="86" spans="2:11" customFormat="1" ht="15" customHeight="1">
      <c r="B86" s="203"/>
      <c r="C86" s="180" t="s">
        <v>621</v>
      </c>
      <c r="D86" s="180"/>
      <c r="E86" s="180"/>
      <c r="F86" s="201" t="s">
        <v>610</v>
      </c>
      <c r="G86" s="180"/>
      <c r="H86" s="180" t="s">
        <v>622</v>
      </c>
      <c r="I86" s="180" t="s">
        <v>606</v>
      </c>
      <c r="J86" s="180">
        <v>20</v>
      </c>
      <c r="K86" s="192"/>
    </row>
    <row r="87" spans="2:11" customFormat="1" ht="15" customHeight="1">
      <c r="B87" s="203"/>
      <c r="C87" s="180" t="s">
        <v>623</v>
      </c>
      <c r="D87" s="180"/>
      <c r="E87" s="180"/>
      <c r="F87" s="201" t="s">
        <v>610</v>
      </c>
      <c r="G87" s="202"/>
      <c r="H87" s="180" t="s">
        <v>624</v>
      </c>
      <c r="I87" s="180" t="s">
        <v>606</v>
      </c>
      <c r="J87" s="180">
        <v>50</v>
      </c>
      <c r="K87" s="192"/>
    </row>
    <row r="88" spans="2:11" customFormat="1" ht="15" customHeight="1">
      <c r="B88" s="203"/>
      <c r="C88" s="180" t="s">
        <v>625</v>
      </c>
      <c r="D88" s="180"/>
      <c r="E88" s="180"/>
      <c r="F88" s="201" t="s">
        <v>610</v>
      </c>
      <c r="G88" s="202"/>
      <c r="H88" s="180" t="s">
        <v>626</v>
      </c>
      <c r="I88" s="180" t="s">
        <v>606</v>
      </c>
      <c r="J88" s="180">
        <v>20</v>
      </c>
      <c r="K88" s="192"/>
    </row>
    <row r="89" spans="2:11" customFormat="1" ht="15" customHeight="1">
      <c r="B89" s="203"/>
      <c r="C89" s="180" t="s">
        <v>627</v>
      </c>
      <c r="D89" s="180"/>
      <c r="E89" s="180"/>
      <c r="F89" s="201" t="s">
        <v>610</v>
      </c>
      <c r="G89" s="202"/>
      <c r="H89" s="180" t="s">
        <v>628</v>
      </c>
      <c r="I89" s="180" t="s">
        <v>606</v>
      </c>
      <c r="J89" s="180">
        <v>20</v>
      </c>
      <c r="K89" s="192"/>
    </row>
    <row r="90" spans="2:11" customFormat="1" ht="15" customHeight="1">
      <c r="B90" s="203"/>
      <c r="C90" s="180" t="s">
        <v>629</v>
      </c>
      <c r="D90" s="180"/>
      <c r="E90" s="180"/>
      <c r="F90" s="201" t="s">
        <v>610</v>
      </c>
      <c r="G90" s="202"/>
      <c r="H90" s="180" t="s">
        <v>630</v>
      </c>
      <c r="I90" s="180" t="s">
        <v>606</v>
      </c>
      <c r="J90" s="180">
        <v>50</v>
      </c>
      <c r="K90" s="192"/>
    </row>
    <row r="91" spans="2:11" customFormat="1" ht="15" customHeight="1">
      <c r="B91" s="203"/>
      <c r="C91" s="180" t="s">
        <v>631</v>
      </c>
      <c r="D91" s="180"/>
      <c r="E91" s="180"/>
      <c r="F91" s="201" t="s">
        <v>610</v>
      </c>
      <c r="G91" s="202"/>
      <c r="H91" s="180" t="s">
        <v>631</v>
      </c>
      <c r="I91" s="180" t="s">
        <v>606</v>
      </c>
      <c r="J91" s="180">
        <v>50</v>
      </c>
      <c r="K91" s="192"/>
    </row>
    <row r="92" spans="2:11" customFormat="1" ht="15" customHeight="1">
      <c r="B92" s="203"/>
      <c r="C92" s="180" t="s">
        <v>632</v>
      </c>
      <c r="D92" s="180"/>
      <c r="E92" s="180"/>
      <c r="F92" s="201" t="s">
        <v>610</v>
      </c>
      <c r="G92" s="202"/>
      <c r="H92" s="180" t="s">
        <v>633</v>
      </c>
      <c r="I92" s="180" t="s">
        <v>606</v>
      </c>
      <c r="J92" s="180">
        <v>255</v>
      </c>
      <c r="K92" s="192"/>
    </row>
    <row r="93" spans="2:11" customFormat="1" ht="15" customHeight="1">
      <c r="B93" s="203"/>
      <c r="C93" s="180" t="s">
        <v>634</v>
      </c>
      <c r="D93" s="180"/>
      <c r="E93" s="180"/>
      <c r="F93" s="201" t="s">
        <v>604</v>
      </c>
      <c r="G93" s="202"/>
      <c r="H93" s="180" t="s">
        <v>635</v>
      </c>
      <c r="I93" s="180" t="s">
        <v>636</v>
      </c>
      <c r="J93" s="180"/>
      <c r="K93" s="192"/>
    </row>
    <row r="94" spans="2:11" customFormat="1" ht="15" customHeight="1">
      <c r="B94" s="203"/>
      <c r="C94" s="180" t="s">
        <v>637</v>
      </c>
      <c r="D94" s="180"/>
      <c r="E94" s="180"/>
      <c r="F94" s="201" t="s">
        <v>604</v>
      </c>
      <c r="G94" s="202"/>
      <c r="H94" s="180" t="s">
        <v>638</v>
      </c>
      <c r="I94" s="180" t="s">
        <v>639</v>
      </c>
      <c r="J94" s="180"/>
      <c r="K94" s="192"/>
    </row>
    <row r="95" spans="2:11" customFormat="1" ht="15" customHeight="1">
      <c r="B95" s="203"/>
      <c r="C95" s="180" t="s">
        <v>640</v>
      </c>
      <c r="D95" s="180"/>
      <c r="E95" s="180"/>
      <c r="F95" s="201" t="s">
        <v>604</v>
      </c>
      <c r="G95" s="202"/>
      <c r="H95" s="180" t="s">
        <v>640</v>
      </c>
      <c r="I95" s="180" t="s">
        <v>639</v>
      </c>
      <c r="J95" s="180"/>
      <c r="K95" s="192"/>
    </row>
    <row r="96" spans="2:11" customFormat="1" ht="15" customHeight="1">
      <c r="B96" s="203"/>
      <c r="C96" s="180" t="s">
        <v>38</v>
      </c>
      <c r="D96" s="180"/>
      <c r="E96" s="180"/>
      <c r="F96" s="201" t="s">
        <v>604</v>
      </c>
      <c r="G96" s="202"/>
      <c r="H96" s="180" t="s">
        <v>641</v>
      </c>
      <c r="I96" s="180" t="s">
        <v>639</v>
      </c>
      <c r="J96" s="180"/>
      <c r="K96" s="192"/>
    </row>
    <row r="97" spans="2:11" customFormat="1" ht="15" customHeight="1">
      <c r="B97" s="203"/>
      <c r="C97" s="180" t="s">
        <v>48</v>
      </c>
      <c r="D97" s="180"/>
      <c r="E97" s="180"/>
      <c r="F97" s="201" t="s">
        <v>604</v>
      </c>
      <c r="G97" s="202"/>
      <c r="H97" s="180" t="s">
        <v>642</v>
      </c>
      <c r="I97" s="180" t="s">
        <v>639</v>
      </c>
      <c r="J97" s="180"/>
      <c r="K97" s="192"/>
    </row>
    <row r="98" spans="2:11" customFormat="1" ht="15" customHeight="1">
      <c r="B98" s="204"/>
      <c r="C98" s="205"/>
      <c r="D98" s="205"/>
      <c r="E98" s="205"/>
      <c r="F98" s="205"/>
      <c r="G98" s="205"/>
      <c r="H98" s="205"/>
      <c r="I98" s="205"/>
      <c r="J98" s="205"/>
      <c r="K98" s="206"/>
    </row>
    <row r="99" spans="2:11" customFormat="1" ht="18.75" customHeight="1">
      <c r="B99" s="207"/>
      <c r="C99" s="208"/>
      <c r="D99" s="208"/>
      <c r="E99" s="208"/>
      <c r="F99" s="208"/>
      <c r="G99" s="208"/>
      <c r="H99" s="208"/>
      <c r="I99" s="208"/>
      <c r="J99" s="208"/>
      <c r="K99" s="207"/>
    </row>
    <row r="100" spans="2:11" customFormat="1" ht="18.75" customHeight="1">
      <c r="B100" s="187"/>
      <c r="C100" s="187"/>
      <c r="D100" s="187"/>
      <c r="E100" s="187"/>
      <c r="F100" s="187"/>
      <c r="G100" s="187"/>
      <c r="H100" s="187"/>
      <c r="I100" s="187"/>
      <c r="J100" s="187"/>
      <c r="K100" s="187"/>
    </row>
    <row r="101" spans="2:11" customFormat="1" ht="7.5" customHeight="1">
      <c r="B101" s="188"/>
      <c r="C101" s="189"/>
      <c r="D101" s="189"/>
      <c r="E101" s="189"/>
      <c r="F101" s="189"/>
      <c r="G101" s="189"/>
      <c r="H101" s="189"/>
      <c r="I101" s="189"/>
      <c r="J101" s="189"/>
      <c r="K101" s="190"/>
    </row>
    <row r="102" spans="2:11" customFormat="1" ht="45" customHeight="1">
      <c r="B102" s="191"/>
      <c r="C102" s="297" t="s">
        <v>643</v>
      </c>
      <c r="D102" s="297"/>
      <c r="E102" s="297"/>
      <c r="F102" s="297"/>
      <c r="G102" s="297"/>
      <c r="H102" s="297"/>
      <c r="I102" s="297"/>
      <c r="J102" s="297"/>
      <c r="K102" s="192"/>
    </row>
    <row r="103" spans="2:11" customFormat="1" ht="17.25" customHeight="1">
      <c r="B103" s="191"/>
      <c r="C103" s="193" t="s">
        <v>598</v>
      </c>
      <c r="D103" s="193"/>
      <c r="E103" s="193"/>
      <c r="F103" s="193" t="s">
        <v>599</v>
      </c>
      <c r="G103" s="194"/>
      <c r="H103" s="193" t="s">
        <v>54</v>
      </c>
      <c r="I103" s="193" t="s">
        <v>57</v>
      </c>
      <c r="J103" s="193" t="s">
        <v>600</v>
      </c>
      <c r="K103" s="192"/>
    </row>
    <row r="104" spans="2:11" customFormat="1" ht="17.25" customHeight="1">
      <c r="B104" s="191"/>
      <c r="C104" s="195" t="s">
        <v>601</v>
      </c>
      <c r="D104" s="195"/>
      <c r="E104" s="195"/>
      <c r="F104" s="196" t="s">
        <v>602</v>
      </c>
      <c r="G104" s="197"/>
      <c r="H104" s="195"/>
      <c r="I104" s="195"/>
      <c r="J104" s="195" t="s">
        <v>603</v>
      </c>
      <c r="K104" s="192"/>
    </row>
    <row r="105" spans="2:11" customFormat="1" ht="5.25" customHeight="1">
      <c r="B105" s="191"/>
      <c r="C105" s="193"/>
      <c r="D105" s="193"/>
      <c r="E105" s="193"/>
      <c r="F105" s="193"/>
      <c r="G105" s="209"/>
      <c r="H105" s="193"/>
      <c r="I105" s="193"/>
      <c r="J105" s="193"/>
      <c r="K105" s="192"/>
    </row>
    <row r="106" spans="2:11" customFormat="1" ht="15" customHeight="1">
      <c r="B106" s="191"/>
      <c r="C106" s="180" t="s">
        <v>53</v>
      </c>
      <c r="D106" s="200"/>
      <c r="E106" s="200"/>
      <c r="F106" s="201" t="s">
        <v>604</v>
      </c>
      <c r="G106" s="180"/>
      <c r="H106" s="180" t="s">
        <v>644</v>
      </c>
      <c r="I106" s="180" t="s">
        <v>606</v>
      </c>
      <c r="J106" s="180">
        <v>20</v>
      </c>
      <c r="K106" s="192"/>
    </row>
    <row r="107" spans="2:11" customFormat="1" ht="15" customHeight="1">
      <c r="B107" s="191"/>
      <c r="C107" s="180" t="s">
        <v>607</v>
      </c>
      <c r="D107" s="180"/>
      <c r="E107" s="180"/>
      <c r="F107" s="201" t="s">
        <v>604</v>
      </c>
      <c r="G107" s="180"/>
      <c r="H107" s="180" t="s">
        <v>644</v>
      </c>
      <c r="I107" s="180" t="s">
        <v>606</v>
      </c>
      <c r="J107" s="180">
        <v>120</v>
      </c>
      <c r="K107" s="192"/>
    </row>
    <row r="108" spans="2:11" customFormat="1" ht="15" customHeight="1">
      <c r="B108" s="203"/>
      <c r="C108" s="180" t="s">
        <v>609</v>
      </c>
      <c r="D108" s="180"/>
      <c r="E108" s="180"/>
      <c r="F108" s="201" t="s">
        <v>610</v>
      </c>
      <c r="G108" s="180"/>
      <c r="H108" s="180" t="s">
        <v>644</v>
      </c>
      <c r="I108" s="180" t="s">
        <v>606</v>
      </c>
      <c r="J108" s="180">
        <v>50</v>
      </c>
      <c r="K108" s="192"/>
    </row>
    <row r="109" spans="2:11" customFormat="1" ht="15" customHeight="1">
      <c r="B109" s="203"/>
      <c r="C109" s="180" t="s">
        <v>612</v>
      </c>
      <c r="D109" s="180"/>
      <c r="E109" s="180"/>
      <c r="F109" s="201" t="s">
        <v>604</v>
      </c>
      <c r="G109" s="180"/>
      <c r="H109" s="180" t="s">
        <v>644</v>
      </c>
      <c r="I109" s="180" t="s">
        <v>614</v>
      </c>
      <c r="J109" s="180"/>
      <c r="K109" s="192"/>
    </row>
    <row r="110" spans="2:11" customFormat="1" ht="15" customHeight="1">
      <c r="B110" s="203"/>
      <c r="C110" s="180" t="s">
        <v>623</v>
      </c>
      <c r="D110" s="180"/>
      <c r="E110" s="180"/>
      <c r="F110" s="201" t="s">
        <v>610</v>
      </c>
      <c r="G110" s="180"/>
      <c r="H110" s="180" t="s">
        <v>644</v>
      </c>
      <c r="I110" s="180" t="s">
        <v>606</v>
      </c>
      <c r="J110" s="180">
        <v>50</v>
      </c>
      <c r="K110" s="192"/>
    </row>
    <row r="111" spans="2:11" customFormat="1" ht="15" customHeight="1">
      <c r="B111" s="203"/>
      <c r="C111" s="180" t="s">
        <v>631</v>
      </c>
      <c r="D111" s="180"/>
      <c r="E111" s="180"/>
      <c r="F111" s="201" t="s">
        <v>610</v>
      </c>
      <c r="G111" s="180"/>
      <c r="H111" s="180" t="s">
        <v>644</v>
      </c>
      <c r="I111" s="180" t="s">
        <v>606</v>
      </c>
      <c r="J111" s="180">
        <v>50</v>
      </c>
      <c r="K111" s="192"/>
    </row>
    <row r="112" spans="2:11" customFormat="1" ht="15" customHeight="1">
      <c r="B112" s="203"/>
      <c r="C112" s="180" t="s">
        <v>629</v>
      </c>
      <c r="D112" s="180"/>
      <c r="E112" s="180"/>
      <c r="F112" s="201" t="s">
        <v>610</v>
      </c>
      <c r="G112" s="180"/>
      <c r="H112" s="180" t="s">
        <v>644</v>
      </c>
      <c r="I112" s="180" t="s">
        <v>606</v>
      </c>
      <c r="J112" s="180">
        <v>50</v>
      </c>
      <c r="K112" s="192"/>
    </row>
    <row r="113" spans="2:11" customFormat="1" ht="15" customHeight="1">
      <c r="B113" s="203"/>
      <c r="C113" s="180" t="s">
        <v>53</v>
      </c>
      <c r="D113" s="180"/>
      <c r="E113" s="180"/>
      <c r="F113" s="201" t="s">
        <v>604</v>
      </c>
      <c r="G113" s="180"/>
      <c r="H113" s="180" t="s">
        <v>645</v>
      </c>
      <c r="I113" s="180" t="s">
        <v>606</v>
      </c>
      <c r="J113" s="180">
        <v>20</v>
      </c>
      <c r="K113" s="192"/>
    </row>
    <row r="114" spans="2:11" customFormat="1" ht="15" customHeight="1">
      <c r="B114" s="203"/>
      <c r="C114" s="180" t="s">
        <v>646</v>
      </c>
      <c r="D114" s="180"/>
      <c r="E114" s="180"/>
      <c r="F114" s="201" t="s">
        <v>604</v>
      </c>
      <c r="G114" s="180"/>
      <c r="H114" s="180" t="s">
        <v>647</v>
      </c>
      <c r="I114" s="180" t="s">
        <v>606</v>
      </c>
      <c r="J114" s="180">
        <v>120</v>
      </c>
      <c r="K114" s="192"/>
    </row>
    <row r="115" spans="2:11" customFormat="1" ht="15" customHeight="1">
      <c r="B115" s="203"/>
      <c r="C115" s="180" t="s">
        <v>38</v>
      </c>
      <c r="D115" s="180"/>
      <c r="E115" s="180"/>
      <c r="F115" s="201" t="s">
        <v>604</v>
      </c>
      <c r="G115" s="180"/>
      <c r="H115" s="180" t="s">
        <v>648</v>
      </c>
      <c r="I115" s="180" t="s">
        <v>639</v>
      </c>
      <c r="J115" s="180"/>
      <c r="K115" s="192"/>
    </row>
    <row r="116" spans="2:11" customFormat="1" ht="15" customHeight="1">
      <c r="B116" s="203"/>
      <c r="C116" s="180" t="s">
        <v>48</v>
      </c>
      <c r="D116" s="180"/>
      <c r="E116" s="180"/>
      <c r="F116" s="201" t="s">
        <v>604</v>
      </c>
      <c r="G116" s="180"/>
      <c r="H116" s="180" t="s">
        <v>649</v>
      </c>
      <c r="I116" s="180" t="s">
        <v>639</v>
      </c>
      <c r="J116" s="180"/>
      <c r="K116" s="192"/>
    </row>
    <row r="117" spans="2:11" customFormat="1" ht="15" customHeight="1">
      <c r="B117" s="203"/>
      <c r="C117" s="180" t="s">
        <v>57</v>
      </c>
      <c r="D117" s="180"/>
      <c r="E117" s="180"/>
      <c r="F117" s="201" t="s">
        <v>604</v>
      </c>
      <c r="G117" s="180"/>
      <c r="H117" s="180" t="s">
        <v>650</v>
      </c>
      <c r="I117" s="180" t="s">
        <v>651</v>
      </c>
      <c r="J117" s="180"/>
      <c r="K117" s="192"/>
    </row>
    <row r="118" spans="2:11" customFormat="1" ht="15" customHeight="1">
      <c r="B118" s="204"/>
      <c r="C118" s="210"/>
      <c r="D118" s="210"/>
      <c r="E118" s="210"/>
      <c r="F118" s="210"/>
      <c r="G118" s="210"/>
      <c r="H118" s="210"/>
      <c r="I118" s="210"/>
      <c r="J118" s="210"/>
      <c r="K118" s="206"/>
    </row>
    <row r="119" spans="2:11" customFormat="1" ht="18.75" customHeight="1">
      <c r="B119" s="211"/>
      <c r="C119" s="212"/>
      <c r="D119" s="212"/>
      <c r="E119" s="212"/>
      <c r="F119" s="213"/>
      <c r="G119" s="212"/>
      <c r="H119" s="212"/>
      <c r="I119" s="212"/>
      <c r="J119" s="212"/>
      <c r="K119" s="211"/>
    </row>
    <row r="120" spans="2:11" customFormat="1" ht="18.75" customHeight="1">
      <c r="B120" s="187"/>
      <c r="C120" s="187"/>
      <c r="D120" s="187"/>
      <c r="E120" s="187"/>
      <c r="F120" s="187"/>
      <c r="G120" s="187"/>
      <c r="H120" s="187"/>
      <c r="I120" s="187"/>
      <c r="J120" s="187"/>
      <c r="K120" s="187"/>
    </row>
    <row r="121" spans="2:11" customFormat="1" ht="7.5" customHeight="1">
      <c r="B121" s="214"/>
      <c r="C121" s="215"/>
      <c r="D121" s="215"/>
      <c r="E121" s="215"/>
      <c r="F121" s="215"/>
      <c r="G121" s="215"/>
      <c r="H121" s="215"/>
      <c r="I121" s="215"/>
      <c r="J121" s="215"/>
      <c r="K121" s="216"/>
    </row>
    <row r="122" spans="2:11" customFormat="1" ht="45" customHeight="1">
      <c r="B122" s="217"/>
      <c r="C122" s="295" t="s">
        <v>652</v>
      </c>
      <c r="D122" s="295"/>
      <c r="E122" s="295"/>
      <c r="F122" s="295"/>
      <c r="G122" s="295"/>
      <c r="H122" s="295"/>
      <c r="I122" s="295"/>
      <c r="J122" s="295"/>
      <c r="K122" s="218"/>
    </row>
    <row r="123" spans="2:11" customFormat="1" ht="17.25" customHeight="1">
      <c r="B123" s="219"/>
      <c r="C123" s="193" t="s">
        <v>598</v>
      </c>
      <c r="D123" s="193"/>
      <c r="E123" s="193"/>
      <c r="F123" s="193" t="s">
        <v>599</v>
      </c>
      <c r="G123" s="194"/>
      <c r="H123" s="193" t="s">
        <v>54</v>
      </c>
      <c r="I123" s="193" t="s">
        <v>57</v>
      </c>
      <c r="J123" s="193" t="s">
        <v>600</v>
      </c>
      <c r="K123" s="220"/>
    </row>
    <row r="124" spans="2:11" customFormat="1" ht="17.25" customHeight="1">
      <c r="B124" s="219"/>
      <c r="C124" s="195" t="s">
        <v>601</v>
      </c>
      <c r="D124" s="195"/>
      <c r="E124" s="195"/>
      <c r="F124" s="196" t="s">
        <v>602</v>
      </c>
      <c r="G124" s="197"/>
      <c r="H124" s="195"/>
      <c r="I124" s="195"/>
      <c r="J124" s="195" t="s">
        <v>603</v>
      </c>
      <c r="K124" s="220"/>
    </row>
    <row r="125" spans="2:11" customFormat="1" ht="5.25" customHeight="1">
      <c r="B125" s="221"/>
      <c r="C125" s="198"/>
      <c r="D125" s="198"/>
      <c r="E125" s="198"/>
      <c r="F125" s="198"/>
      <c r="G125" s="222"/>
      <c r="H125" s="198"/>
      <c r="I125" s="198"/>
      <c r="J125" s="198"/>
      <c r="K125" s="223"/>
    </row>
    <row r="126" spans="2:11" customFormat="1" ht="15" customHeight="1">
      <c r="B126" s="221"/>
      <c r="C126" s="180" t="s">
        <v>607</v>
      </c>
      <c r="D126" s="200"/>
      <c r="E126" s="200"/>
      <c r="F126" s="201" t="s">
        <v>604</v>
      </c>
      <c r="G126" s="180"/>
      <c r="H126" s="180" t="s">
        <v>644</v>
      </c>
      <c r="I126" s="180" t="s">
        <v>606</v>
      </c>
      <c r="J126" s="180">
        <v>120</v>
      </c>
      <c r="K126" s="224"/>
    </row>
    <row r="127" spans="2:11" customFormat="1" ht="15" customHeight="1">
      <c r="B127" s="221"/>
      <c r="C127" s="180" t="s">
        <v>653</v>
      </c>
      <c r="D127" s="180"/>
      <c r="E127" s="180"/>
      <c r="F127" s="201" t="s">
        <v>604</v>
      </c>
      <c r="G127" s="180"/>
      <c r="H127" s="180" t="s">
        <v>654</v>
      </c>
      <c r="I127" s="180" t="s">
        <v>606</v>
      </c>
      <c r="J127" s="180" t="s">
        <v>655</v>
      </c>
      <c r="K127" s="224"/>
    </row>
    <row r="128" spans="2:11" customFormat="1" ht="15" customHeight="1">
      <c r="B128" s="221"/>
      <c r="C128" s="180" t="s">
        <v>552</v>
      </c>
      <c r="D128" s="180"/>
      <c r="E128" s="180"/>
      <c r="F128" s="201" t="s">
        <v>604</v>
      </c>
      <c r="G128" s="180"/>
      <c r="H128" s="180" t="s">
        <v>656</v>
      </c>
      <c r="I128" s="180" t="s">
        <v>606</v>
      </c>
      <c r="J128" s="180" t="s">
        <v>655</v>
      </c>
      <c r="K128" s="224"/>
    </row>
    <row r="129" spans="2:11" customFormat="1" ht="15" customHeight="1">
      <c r="B129" s="221"/>
      <c r="C129" s="180" t="s">
        <v>615</v>
      </c>
      <c r="D129" s="180"/>
      <c r="E129" s="180"/>
      <c r="F129" s="201" t="s">
        <v>610</v>
      </c>
      <c r="G129" s="180"/>
      <c r="H129" s="180" t="s">
        <v>616</v>
      </c>
      <c r="I129" s="180" t="s">
        <v>606</v>
      </c>
      <c r="J129" s="180">
        <v>15</v>
      </c>
      <c r="K129" s="224"/>
    </row>
    <row r="130" spans="2:11" customFormat="1" ht="15" customHeight="1">
      <c r="B130" s="221"/>
      <c r="C130" s="180" t="s">
        <v>617</v>
      </c>
      <c r="D130" s="180"/>
      <c r="E130" s="180"/>
      <c r="F130" s="201" t="s">
        <v>610</v>
      </c>
      <c r="G130" s="180"/>
      <c r="H130" s="180" t="s">
        <v>618</v>
      </c>
      <c r="I130" s="180" t="s">
        <v>606</v>
      </c>
      <c r="J130" s="180">
        <v>15</v>
      </c>
      <c r="K130" s="224"/>
    </row>
    <row r="131" spans="2:11" customFormat="1" ht="15" customHeight="1">
      <c r="B131" s="221"/>
      <c r="C131" s="180" t="s">
        <v>619</v>
      </c>
      <c r="D131" s="180"/>
      <c r="E131" s="180"/>
      <c r="F131" s="201" t="s">
        <v>610</v>
      </c>
      <c r="G131" s="180"/>
      <c r="H131" s="180" t="s">
        <v>620</v>
      </c>
      <c r="I131" s="180" t="s">
        <v>606</v>
      </c>
      <c r="J131" s="180">
        <v>20</v>
      </c>
      <c r="K131" s="224"/>
    </row>
    <row r="132" spans="2:11" customFormat="1" ht="15" customHeight="1">
      <c r="B132" s="221"/>
      <c r="C132" s="180" t="s">
        <v>621</v>
      </c>
      <c r="D132" s="180"/>
      <c r="E132" s="180"/>
      <c r="F132" s="201" t="s">
        <v>610</v>
      </c>
      <c r="G132" s="180"/>
      <c r="H132" s="180" t="s">
        <v>622</v>
      </c>
      <c r="I132" s="180" t="s">
        <v>606</v>
      </c>
      <c r="J132" s="180">
        <v>20</v>
      </c>
      <c r="K132" s="224"/>
    </row>
    <row r="133" spans="2:11" customFormat="1" ht="15" customHeight="1">
      <c r="B133" s="221"/>
      <c r="C133" s="180" t="s">
        <v>609</v>
      </c>
      <c r="D133" s="180"/>
      <c r="E133" s="180"/>
      <c r="F133" s="201" t="s">
        <v>610</v>
      </c>
      <c r="G133" s="180"/>
      <c r="H133" s="180" t="s">
        <v>644</v>
      </c>
      <c r="I133" s="180" t="s">
        <v>606</v>
      </c>
      <c r="J133" s="180">
        <v>50</v>
      </c>
      <c r="K133" s="224"/>
    </row>
    <row r="134" spans="2:11" customFormat="1" ht="15" customHeight="1">
      <c r="B134" s="221"/>
      <c r="C134" s="180" t="s">
        <v>623</v>
      </c>
      <c r="D134" s="180"/>
      <c r="E134" s="180"/>
      <c r="F134" s="201" t="s">
        <v>610</v>
      </c>
      <c r="G134" s="180"/>
      <c r="H134" s="180" t="s">
        <v>644</v>
      </c>
      <c r="I134" s="180" t="s">
        <v>606</v>
      </c>
      <c r="J134" s="180">
        <v>50</v>
      </c>
      <c r="K134" s="224"/>
    </row>
    <row r="135" spans="2:11" customFormat="1" ht="15" customHeight="1">
      <c r="B135" s="221"/>
      <c r="C135" s="180" t="s">
        <v>629</v>
      </c>
      <c r="D135" s="180"/>
      <c r="E135" s="180"/>
      <c r="F135" s="201" t="s">
        <v>610</v>
      </c>
      <c r="G135" s="180"/>
      <c r="H135" s="180" t="s">
        <v>644</v>
      </c>
      <c r="I135" s="180" t="s">
        <v>606</v>
      </c>
      <c r="J135" s="180">
        <v>50</v>
      </c>
      <c r="K135" s="224"/>
    </row>
    <row r="136" spans="2:11" customFormat="1" ht="15" customHeight="1">
      <c r="B136" s="221"/>
      <c r="C136" s="180" t="s">
        <v>631</v>
      </c>
      <c r="D136" s="180"/>
      <c r="E136" s="180"/>
      <c r="F136" s="201" t="s">
        <v>610</v>
      </c>
      <c r="G136" s="180"/>
      <c r="H136" s="180" t="s">
        <v>644</v>
      </c>
      <c r="I136" s="180" t="s">
        <v>606</v>
      </c>
      <c r="J136" s="180">
        <v>50</v>
      </c>
      <c r="K136" s="224"/>
    </row>
    <row r="137" spans="2:11" customFormat="1" ht="15" customHeight="1">
      <c r="B137" s="221"/>
      <c r="C137" s="180" t="s">
        <v>632</v>
      </c>
      <c r="D137" s="180"/>
      <c r="E137" s="180"/>
      <c r="F137" s="201" t="s">
        <v>610</v>
      </c>
      <c r="G137" s="180"/>
      <c r="H137" s="180" t="s">
        <v>657</v>
      </c>
      <c r="I137" s="180" t="s">
        <v>606</v>
      </c>
      <c r="J137" s="180">
        <v>255</v>
      </c>
      <c r="K137" s="224"/>
    </row>
    <row r="138" spans="2:11" customFormat="1" ht="15" customHeight="1">
      <c r="B138" s="221"/>
      <c r="C138" s="180" t="s">
        <v>634</v>
      </c>
      <c r="D138" s="180"/>
      <c r="E138" s="180"/>
      <c r="F138" s="201" t="s">
        <v>604</v>
      </c>
      <c r="G138" s="180"/>
      <c r="H138" s="180" t="s">
        <v>658</v>
      </c>
      <c r="I138" s="180" t="s">
        <v>636</v>
      </c>
      <c r="J138" s="180"/>
      <c r="K138" s="224"/>
    </row>
    <row r="139" spans="2:11" customFormat="1" ht="15" customHeight="1">
      <c r="B139" s="221"/>
      <c r="C139" s="180" t="s">
        <v>637</v>
      </c>
      <c r="D139" s="180"/>
      <c r="E139" s="180"/>
      <c r="F139" s="201" t="s">
        <v>604</v>
      </c>
      <c r="G139" s="180"/>
      <c r="H139" s="180" t="s">
        <v>659</v>
      </c>
      <c r="I139" s="180" t="s">
        <v>639</v>
      </c>
      <c r="J139" s="180"/>
      <c r="K139" s="224"/>
    </row>
    <row r="140" spans="2:11" customFormat="1" ht="15" customHeight="1">
      <c r="B140" s="221"/>
      <c r="C140" s="180" t="s">
        <v>640</v>
      </c>
      <c r="D140" s="180"/>
      <c r="E140" s="180"/>
      <c r="F140" s="201" t="s">
        <v>604</v>
      </c>
      <c r="G140" s="180"/>
      <c r="H140" s="180" t="s">
        <v>640</v>
      </c>
      <c r="I140" s="180" t="s">
        <v>639</v>
      </c>
      <c r="J140" s="180"/>
      <c r="K140" s="224"/>
    </row>
    <row r="141" spans="2:11" customFormat="1" ht="15" customHeight="1">
      <c r="B141" s="221"/>
      <c r="C141" s="180" t="s">
        <v>38</v>
      </c>
      <c r="D141" s="180"/>
      <c r="E141" s="180"/>
      <c r="F141" s="201" t="s">
        <v>604</v>
      </c>
      <c r="G141" s="180"/>
      <c r="H141" s="180" t="s">
        <v>660</v>
      </c>
      <c r="I141" s="180" t="s">
        <v>639</v>
      </c>
      <c r="J141" s="180"/>
      <c r="K141" s="224"/>
    </row>
    <row r="142" spans="2:11" customFormat="1" ht="15" customHeight="1">
      <c r="B142" s="221"/>
      <c r="C142" s="180" t="s">
        <v>661</v>
      </c>
      <c r="D142" s="180"/>
      <c r="E142" s="180"/>
      <c r="F142" s="201" t="s">
        <v>604</v>
      </c>
      <c r="G142" s="180"/>
      <c r="H142" s="180" t="s">
        <v>662</v>
      </c>
      <c r="I142" s="180" t="s">
        <v>639</v>
      </c>
      <c r="J142" s="180"/>
      <c r="K142" s="224"/>
    </row>
    <row r="143" spans="2:11" customFormat="1" ht="15" customHeight="1">
      <c r="B143" s="225"/>
      <c r="C143" s="226"/>
      <c r="D143" s="226"/>
      <c r="E143" s="226"/>
      <c r="F143" s="226"/>
      <c r="G143" s="226"/>
      <c r="H143" s="226"/>
      <c r="I143" s="226"/>
      <c r="J143" s="226"/>
      <c r="K143" s="227"/>
    </row>
    <row r="144" spans="2:11" customFormat="1" ht="18.75" customHeight="1">
      <c r="B144" s="212"/>
      <c r="C144" s="212"/>
      <c r="D144" s="212"/>
      <c r="E144" s="212"/>
      <c r="F144" s="213"/>
      <c r="G144" s="212"/>
      <c r="H144" s="212"/>
      <c r="I144" s="212"/>
      <c r="J144" s="212"/>
      <c r="K144" s="212"/>
    </row>
    <row r="145" spans="2:11" customFormat="1" ht="18.75" customHeight="1">
      <c r="B145" s="187"/>
      <c r="C145" s="187"/>
      <c r="D145" s="187"/>
      <c r="E145" s="187"/>
      <c r="F145" s="187"/>
      <c r="G145" s="187"/>
      <c r="H145" s="187"/>
      <c r="I145" s="187"/>
      <c r="J145" s="187"/>
      <c r="K145" s="187"/>
    </row>
    <row r="146" spans="2:11" customFormat="1" ht="7.5" customHeight="1">
      <c r="B146" s="188"/>
      <c r="C146" s="189"/>
      <c r="D146" s="189"/>
      <c r="E146" s="189"/>
      <c r="F146" s="189"/>
      <c r="G146" s="189"/>
      <c r="H146" s="189"/>
      <c r="I146" s="189"/>
      <c r="J146" s="189"/>
      <c r="K146" s="190"/>
    </row>
    <row r="147" spans="2:11" customFormat="1" ht="45" customHeight="1">
      <c r="B147" s="191"/>
      <c r="C147" s="297" t="s">
        <v>663</v>
      </c>
      <c r="D147" s="297"/>
      <c r="E147" s="297"/>
      <c r="F147" s="297"/>
      <c r="G147" s="297"/>
      <c r="H147" s="297"/>
      <c r="I147" s="297"/>
      <c r="J147" s="297"/>
      <c r="K147" s="192"/>
    </row>
    <row r="148" spans="2:11" customFormat="1" ht="17.25" customHeight="1">
      <c r="B148" s="191"/>
      <c r="C148" s="193" t="s">
        <v>598</v>
      </c>
      <c r="D148" s="193"/>
      <c r="E148" s="193"/>
      <c r="F148" s="193" t="s">
        <v>599</v>
      </c>
      <c r="G148" s="194"/>
      <c r="H148" s="193" t="s">
        <v>54</v>
      </c>
      <c r="I148" s="193" t="s">
        <v>57</v>
      </c>
      <c r="J148" s="193" t="s">
        <v>600</v>
      </c>
      <c r="K148" s="192"/>
    </row>
    <row r="149" spans="2:11" customFormat="1" ht="17.25" customHeight="1">
      <c r="B149" s="191"/>
      <c r="C149" s="195" t="s">
        <v>601</v>
      </c>
      <c r="D149" s="195"/>
      <c r="E149" s="195"/>
      <c r="F149" s="196" t="s">
        <v>602</v>
      </c>
      <c r="G149" s="197"/>
      <c r="H149" s="195"/>
      <c r="I149" s="195"/>
      <c r="J149" s="195" t="s">
        <v>603</v>
      </c>
      <c r="K149" s="192"/>
    </row>
    <row r="150" spans="2:11" customFormat="1" ht="5.25" customHeight="1">
      <c r="B150" s="203"/>
      <c r="C150" s="198"/>
      <c r="D150" s="198"/>
      <c r="E150" s="198"/>
      <c r="F150" s="198"/>
      <c r="G150" s="199"/>
      <c r="H150" s="198"/>
      <c r="I150" s="198"/>
      <c r="J150" s="198"/>
      <c r="K150" s="224"/>
    </row>
    <row r="151" spans="2:11" customFormat="1" ht="15" customHeight="1">
      <c r="B151" s="203"/>
      <c r="C151" s="228" t="s">
        <v>607</v>
      </c>
      <c r="D151" s="180"/>
      <c r="E151" s="180"/>
      <c r="F151" s="229" t="s">
        <v>604</v>
      </c>
      <c r="G151" s="180"/>
      <c r="H151" s="228" t="s">
        <v>644</v>
      </c>
      <c r="I151" s="228" t="s">
        <v>606</v>
      </c>
      <c r="J151" s="228">
        <v>120</v>
      </c>
      <c r="K151" s="224"/>
    </row>
    <row r="152" spans="2:11" customFormat="1" ht="15" customHeight="1">
      <c r="B152" s="203"/>
      <c r="C152" s="228" t="s">
        <v>653</v>
      </c>
      <c r="D152" s="180"/>
      <c r="E152" s="180"/>
      <c r="F152" s="229" t="s">
        <v>604</v>
      </c>
      <c r="G152" s="180"/>
      <c r="H152" s="228" t="s">
        <v>664</v>
      </c>
      <c r="I152" s="228" t="s">
        <v>606</v>
      </c>
      <c r="J152" s="228" t="s">
        <v>655</v>
      </c>
      <c r="K152" s="224"/>
    </row>
    <row r="153" spans="2:11" customFormat="1" ht="15" customHeight="1">
      <c r="B153" s="203"/>
      <c r="C153" s="228" t="s">
        <v>552</v>
      </c>
      <c r="D153" s="180"/>
      <c r="E153" s="180"/>
      <c r="F153" s="229" t="s">
        <v>604</v>
      </c>
      <c r="G153" s="180"/>
      <c r="H153" s="228" t="s">
        <v>665</v>
      </c>
      <c r="I153" s="228" t="s">
        <v>606</v>
      </c>
      <c r="J153" s="228" t="s">
        <v>655</v>
      </c>
      <c r="K153" s="224"/>
    </row>
    <row r="154" spans="2:11" customFormat="1" ht="15" customHeight="1">
      <c r="B154" s="203"/>
      <c r="C154" s="228" t="s">
        <v>609</v>
      </c>
      <c r="D154" s="180"/>
      <c r="E154" s="180"/>
      <c r="F154" s="229" t="s">
        <v>610</v>
      </c>
      <c r="G154" s="180"/>
      <c r="H154" s="228" t="s">
        <v>644</v>
      </c>
      <c r="I154" s="228" t="s">
        <v>606</v>
      </c>
      <c r="J154" s="228">
        <v>50</v>
      </c>
      <c r="K154" s="224"/>
    </row>
    <row r="155" spans="2:11" customFormat="1" ht="15" customHeight="1">
      <c r="B155" s="203"/>
      <c r="C155" s="228" t="s">
        <v>612</v>
      </c>
      <c r="D155" s="180"/>
      <c r="E155" s="180"/>
      <c r="F155" s="229" t="s">
        <v>604</v>
      </c>
      <c r="G155" s="180"/>
      <c r="H155" s="228" t="s">
        <v>644</v>
      </c>
      <c r="I155" s="228" t="s">
        <v>614</v>
      </c>
      <c r="J155" s="228"/>
      <c r="K155" s="224"/>
    </row>
    <row r="156" spans="2:11" customFormat="1" ht="15" customHeight="1">
      <c r="B156" s="203"/>
      <c r="C156" s="228" t="s">
        <v>623</v>
      </c>
      <c r="D156" s="180"/>
      <c r="E156" s="180"/>
      <c r="F156" s="229" t="s">
        <v>610</v>
      </c>
      <c r="G156" s="180"/>
      <c r="H156" s="228" t="s">
        <v>644</v>
      </c>
      <c r="I156" s="228" t="s">
        <v>606</v>
      </c>
      <c r="J156" s="228">
        <v>50</v>
      </c>
      <c r="K156" s="224"/>
    </row>
    <row r="157" spans="2:11" customFormat="1" ht="15" customHeight="1">
      <c r="B157" s="203"/>
      <c r="C157" s="228" t="s">
        <v>631</v>
      </c>
      <c r="D157" s="180"/>
      <c r="E157" s="180"/>
      <c r="F157" s="229" t="s">
        <v>610</v>
      </c>
      <c r="G157" s="180"/>
      <c r="H157" s="228" t="s">
        <v>644</v>
      </c>
      <c r="I157" s="228" t="s">
        <v>606</v>
      </c>
      <c r="J157" s="228">
        <v>50</v>
      </c>
      <c r="K157" s="224"/>
    </row>
    <row r="158" spans="2:11" customFormat="1" ht="15" customHeight="1">
      <c r="B158" s="203"/>
      <c r="C158" s="228" t="s">
        <v>629</v>
      </c>
      <c r="D158" s="180"/>
      <c r="E158" s="180"/>
      <c r="F158" s="229" t="s">
        <v>610</v>
      </c>
      <c r="G158" s="180"/>
      <c r="H158" s="228" t="s">
        <v>644</v>
      </c>
      <c r="I158" s="228" t="s">
        <v>606</v>
      </c>
      <c r="J158" s="228">
        <v>50</v>
      </c>
      <c r="K158" s="224"/>
    </row>
    <row r="159" spans="2:11" customFormat="1" ht="15" customHeight="1">
      <c r="B159" s="203"/>
      <c r="C159" s="228" t="s">
        <v>81</v>
      </c>
      <c r="D159" s="180"/>
      <c r="E159" s="180"/>
      <c r="F159" s="229" t="s">
        <v>604</v>
      </c>
      <c r="G159" s="180"/>
      <c r="H159" s="228" t="s">
        <v>666</v>
      </c>
      <c r="I159" s="228" t="s">
        <v>606</v>
      </c>
      <c r="J159" s="228" t="s">
        <v>667</v>
      </c>
      <c r="K159" s="224"/>
    </row>
    <row r="160" spans="2:11" customFormat="1" ht="15" customHeight="1">
      <c r="B160" s="203"/>
      <c r="C160" s="228" t="s">
        <v>668</v>
      </c>
      <c r="D160" s="180"/>
      <c r="E160" s="180"/>
      <c r="F160" s="229" t="s">
        <v>604</v>
      </c>
      <c r="G160" s="180"/>
      <c r="H160" s="228" t="s">
        <v>669</v>
      </c>
      <c r="I160" s="228" t="s">
        <v>639</v>
      </c>
      <c r="J160" s="228"/>
      <c r="K160" s="224"/>
    </row>
    <row r="161" spans="2:11" customFormat="1" ht="15" customHeight="1">
      <c r="B161" s="230"/>
      <c r="C161" s="210"/>
      <c r="D161" s="210"/>
      <c r="E161" s="210"/>
      <c r="F161" s="210"/>
      <c r="G161" s="210"/>
      <c r="H161" s="210"/>
      <c r="I161" s="210"/>
      <c r="J161" s="210"/>
      <c r="K161" s="231"/>
    </row>
    <row r="162" spans="2:11" customFormat="1" ht="18.75" customHeight="1">
      <c r="B162" s="212"/>
      <c r="C162" s="222"/>
      <c r="D162" s="222"/>
      <c r="E162" s="222"/>
      <c r="F162" s="232"/>
      <c r="G162" s="222"/>
      <c r="H162" s="222"/>
      <c r="I162" s="222"/>
      <c r="J162" s="222"/>
      <c r="K162" s="212"/>
    </row>
    <row r="163" spans="2:11" customFormat="1" ht="18.75" customHeight="1">
      <c r="B163" s="187"/>
      <c r="C163" s="187"/>
      <c r="D163" s="187"/>
      <c r="E163" s="187"/>
      <c r="F163" s="187"/>
      <c r="G163" s="187"/>
      <c r="H163" s="187"/>
      <c r="I163" s="187"/>
      <c r="J163" s="187"/>
      <c r="K163" s="187"/>
    </row>
    <row r="164" spans="2:11" customFormat="1" ht="7.5" customHeight="1">
      <c r="B164" s="169"/>
      <c r="C164" s="170"/>
      <c r="D164" s="170"/>
      <c r="E164" s="170"/>
      <c r="F164" s="170"/>
      <c r="G164" s="170"/>
      <c r="H164" s="170"/>
      <c r="I164" s="170"/>
      <c r="J164" s="170"/>
      <c r="K164" s="171"/>
    </row>
    <row r="165" spans="2:11" customFormat="1" ht="45" customHeight="1">
      <c r="B165" s="172"/>
      <c r="C165" s="295" t="s">
        <v>670</v>
      </c>
      <c r="D165" s="295"/>
      <c r="E165" s="295"/>
      <c r="F165" s="295"/>
      <c r="G165" s="295"/>
      <c r="H165" s="295"/>
      <c r="I165" s="295"/>
      <c r="J165" s="295"/>
      <c r="K165" s="173"/>
    </row>
    <row r="166" spans="2:11" customFormat="1" ht="17.25" customHeight="1">
      <c r="B166" s="172"/>
      <c r="C166" s="193" t="s">
        <v>598</v>
      </c>
      <c r="D166" s="193"/>
      <c r="E166" s="193"/>
      <c r="F166" s="193" t="s">
        <v>599</v>
      </c>
      <c r="G166" s="233"/>
      <c r="H166" s="234" t="s">
        <v>54</v>
      </c>
      <c r="I166" s="234" t="s">
        <v>57</v>
      </c>
      <c r="J166" s="193" t="s">
        <v>600</v>
      </c>
      <c r="K166" s="173"/>
    </row>
    <row r="167" spans="2:11" customFormat="1" ht="17.25" customHeight="1">
      <c r="B167" s="174"/>
      <c r="C167" s="195" t="s">
        <v>601</v>
      </c>
      <c r="D167" s="195"/>
      <c r="E167" s="195"/>
      <c r="F167" s="196" t="s">
        <v>602</v>
      </c>
      <c r="G167" s="235"/>
      <c r="H167" s="236"/>
      <c r="I167" s="236"/>
      <c r="J167" s="195" t="s">
        <v>603</v>
      </c>
      <c r="K167" s="175"/>
    </row>
    <row r="168" spans="2:11" customFormat="1" ht="5.25" customHeight="1">
      <c r="B168" s="203"/>
      <c r="C168" s="198"/>
      <c r="D168" s="198"/>
      <c r="E168" s="198"/>
      <c r="F168" s="198"/>
      <c r="G168" s="199"/>
      <c r="H168" s="198"/>
      <c r="I168" s="198"/>
      <c r="J168" s="198"/>
      <c r="K168" s="224"/>
    </row>
    <row r="169" spans="2:11" customFormat="1" ht="15" customHeight="1">
      <c r="B169" s="203"/>
      <c r="C169" s="180" t="s">
        <v>607</v>
      </c>
      <c r="D169" s="180"/>
      <c r="E169" s="180"/>
      <c r="F169" s="201" t="s">
        <v>604</v>
      </c>
      <c r="G169" s="180"/>
      <c r="H169" s="180" t="s">
        <v>644</v>
      </c>
      <c r="I169" s="180" t="s">
        <v>606</v>
      </c>
      <c r="J169" s="180">
        <v>120</v>
      </c>
      <c r="K169" s="224"/>
    </row>
    <row r="170" spans="2:11" customFormat="1" ht="15" customHeight="1">
      <c r="B170" s="203"/>
      <c r="C170" s="180" t="s">
        <v>653</v>
      </c>
      <c r="D170" s="180"/>
      <c r="E170" s="180"/>
      <c r="F170" s="201" t="s">
        <v>604</v>
      </c>
      <c r="G170" s="180"/>
      <c r="H170" s="180" t="s">
        <v>654</v>
      </c>
      <c r="I170" s="180" t="s">
        <v>606</v>
      </c>
      <c r="J170" s="180" t="s">
        <v>655</v>
      </c>
      <c r="K170" s="224"/>
    </row>
    <row r="171" spans="2:11" customFormat="1" ht="15" customHeight="1">
      <c r="B171" s="203"/>
      <c r="C171" s="180" t="s">
        <v>552</v>
      </c>
      <c r="D171" s="180"/>
      <c r="E171" s="180"/>
      <c r="F171" s="201" t="s">
        <v>604</v>
      </c>
      <c r="G171" s="180"/>
      <c r="H171" s="180" t="s">
        <v>671</v>
      </c>
      <c r="I171" s="180" t="s">
        <v>606</v>
      </c>
      <c r="J171" s="180" t="s">
        <v>655</v>
      </c>
      <c r="K171" s="224"/>
    </row>
    <row r="172" spans="2:11" customFormat="1" ht="15" customHeight="1">
      <c r="B172" s="203"/>
      <c r="C172" s="180" t="s">
        <v>609</v>
      </c>
      <c r="D172" s="180"/>
      <c r="E172" s="180"/>
      <c r="F172" s="201" t="s">
        <v>610</v>
      </c>
      <c r="G172" s="180"/>
      <c r="H172" s="180" t="s">
        <v>671</v>
      </c>
      <c r="I172" s="180" t="s">
        <v>606</v>
      </c>
      <c r="J172" s="180">
        <v>50</v>
      </c>
      <c r="K172" s="224"/>
    </row>
    <row r="173" spans="2:11" customFormat="1" ht="15" customHeight="1">
      <c r="B173" s="203"/>
      <c r="C173" s="180" t="s">
        <v>612</v>
      </c>
      <c r="D173" s="180"/>
      <c r="E173" s="180"/>
      <c r="F173" s="201" t="s">
        <v>604</v>
      </c>
      <c r="G173" s="180"/>
      <c r="H173" s="180" t="s">
        <v>671</v>
      </c>
      <c r="I173" s="180" t="s">
        <v>614</v>
      </c>
      <c r="J173" s="180"/>
      <c r="K173" s="224"/>
    </row>
    <row r="174" spans="2:11" customFormat="1" ht="15" customHeight="1">
      <c r="B174" s="203"/>
      <c r="C174" s="180" t="s">
        <v>623</v>
      </c>
      <c r="D174" s="180"/>
      <c r="E174" s="180"/>
      <c r="F174" s="201" t="s">
        <v>610</v>
      </c>
      <c r="G174" s="180"/>
      <c r="H174" s="180" t="s">
        <v>671</v>
      </c>
      <c r="I174" s="180" t="s">
        <v>606</v>
      </c>
      <c r="J174" s="180">
        <v>50</v>
      </c>
      <c r="K174" s="224"/>
    </row>
    <row r="175" spans="2:11" customFormat="1" ht="15" customHeight="1">
      <c r="B175" s="203"/>
      <c r="C175" s="180" t="s">
        <v>631</v>
      </c>
      <c r="D175" s="180"/>
      <c r="E175" s="180"/>
      <c r="F175" s="201" t="s">
        <v>610</v>
      </c>
      <c r="G175" s="180"/>
      <c r="H175" s="180" t="s">
        <v>671</v>
      </c>
      <c r="I175" s="180" t="s">
        <v>606</v>
      </c>
      <c r="J175" s="180">
        <v>50</v>
      </c>
      <c r="K175" s="224"/>
    </row>
    <row r="176" spans="2:11" customFormat="1" ht="15" customHeight="1">
      <c r="B176" s="203"/>
      <c r="C176" s="180" t="s">
        <v>629</v>
      </c>
      <c r="D176" s="180"/>
      <c r="E176" s="180"/>
      <c r="F176" s="201" t="s">
        <v>610</v>
      </c>
      <c r="G176" s="180"/>
      <c r="H176" s="180" t="s">
        <v>671</v>
      </c>
      <c r="I176" s="180" t="s">
        <v>606</v>
      </c>
      <c r="J176" s="180">
        <v>50</v>
      </c>
      <c r="K176" s="224"/>
    </row>
    <row r="177" spans="2:11" customFormat="1" ht="15" customHeight="1">
      <c r="B177" s="203"/>
      <c r="C177" s="180" t="s">
        <v>99</v>
      </c>
      <c r="D177" s="180"/>
      <c r="E177" s="180"/>
      <c r="F177" s="201" t="s">
        <v>604</v>
      </c>
      <c r="G177" s="180"/>
      <c r="H177" s="180" t="s">
        <v>672</v>
      </c>
      <c r="I177" s="180" t="s">
        <v>673</v>
      </c>
      <c r="J177" s="180"/>
      <c r="K177" s="224"/>
    </row>
    <row r="178" spans="2:11" customFormat="1" ht="15" customHeight="1">
      <c r="B178" s="203"/>
      <c r="C178" s="180" t="s">
        <v>57</v>
      </c>
      <c r="D178" s="180"/>
      <c r="E178" s="180"/>
      <c r="F178" s="201" t="s">
        <v>604</v>
      </c>
      <c r="G178" s="180"/>
      <c r="H178" s="180" t="s">
        <v>674</v>
      </c>
      <c r="I178" s="180" t="s">
        <v>675</v>
      </c>
      <c r="J178" s="180">
        <v>1</v>
      </c>
      <c r="K178" s="224"/>
    </row>
    <row r="179" spans="2:11" customFormat="1" ht="15" customHeight="1">
      <c r="B179" s="203"/>
      <c r="C179" s="180" t="s">
        <v>53</v>
      </c>
      <c r="D179" s="180"/>
      <c r="E179" s="180"/>
      <c r="F179" s="201" t="s">
        <v>604</v>
      </c>
      <c r="G179" s="180"/>
      <c r="H179" s="180" t="s">
        <v>676</v>
      </c>
      <c r="I179" s="180" t="s">
        <v>606</v>
      </c>
      <c r="J179" s="180">
        <v>20</v>
      </c>
      <c r="K179" s="224"/>
    </row>
    <row r="180" spans="2:11" customFormat="1" ht="15" customHeight="1">
      <c r="B180" s="203"/>
      <c r="C180" s="180" t="s">
        <v>54</v>
      </c>
      <c r="D180" s="180"/>
      <c r="E180" s="180"/>
      <c r="F180" s="201" t="s">
        <v>604</v>
      </c>
      <c r="G180" s="180"/>
      <c r="H180" s="180" t="s">
        <v>677</v>
      </c>
      <c r="I180" s="180" t="s">
        <v>606</v>
      </c>
      <c r="J180" s="180">
        <v>255</v>
      </c>
      <c r="K180" s="224"/>
    </row>
    <row r="181" spans="2:11" customFormat="1" ht="15" customHeight="1">
      <c r="B181" s="203"/>
      <c r="C181" s="180" t="s">
        <v>100</v>
      </c>
      <c r="D181" s="180"/>
      <c r="E181" s="180"/>
      <c r="F181" s="201" t="s">
        <v>604</v>
      </c>
      <c r="G181" s="180"/>
      <c r="H181" s="180" t="s">
        <v>568</v>
      </c>
      <c r="I181" s="180" t="s">
        <v>606</v>
      </c>
      <c r="J181" s="180">
        <v>10</v>
      </c>
      <c r="K181" s="224"/>
    </row>
    <row r="182" spans="2:11" customFormat="1" ht="15" customHeight="1">
      <c r="B182" s="203"/>
      <c r="C182" s="180" t="s">
        <v>101</v>
      </c>
      <c r="D182" s="180"/>
      <c r="E182" s="180"/>
      <c r="F182" s="201" t="s">
        <v>604</v>
      </c>
      <c r="G182" s="180"/>
      <c r="H182" s="180" t="s">
        <v>678</v>
      </c>
      <c r="I182" s="180" t="s">
        <v>639</v>
      </c>
      <c r="J182" s="180"/>
      <c r="K182" s="224"/>
    </row>
    <row r="183" spans="2:11" customFormat="1" ht="15" customHeight="1">
      <c r="B183" s="203"/>
      <c r="C183" s="180" t="s">
        <v>679</v>
      </c>
      <c r="D183" s="180"/>
      <c r="E183" s="180"/>
      <c r="F183" s="201" t="s">
        <v>604</v>
      </c>
      <c r="G183" s="180"/>
      <c r="H183" s="180" t="s">
        <v>680</v>
      </c>
      <c r="I183" s="180" t="s">
        <v>639</v>
      </c>
      <c r="J183" s="180"/>
      <c r="K183" s="224"/>
    </row>
    <row r="184" spans="2:11" customFormat="1" ht="15" customHeight="1">
      <c r="B184" s="203"/>
      <c r="C184" s="180" t="s">
        <v>668</v>
      </c>
      <c r="D184" s="180"/>
      <c r="E184" s="180"/>
      <c r="F184" s="201" t="s">
        <v>604</v>
      </c>
      <c r="G184" s="180"/>
      <c r="H184" s="180" t="s">
        <v>681</v>
      </c>
      <c r="I184" s="180" t="s">
        <v>639</v>
      </c>
      <c r="J184" s="180"/>
      <c r="K184" s="224"/>
    </row>
    <row r="185" spans="2:11" customFormat="1" ht="15" customHeight="1">
      <c r="B185" s="203"/>
      <c r="C185" s="180" t="s">
        <v>103</v>
      </c>
      <c r="D185" s="180"/>
      <c r="E185" s="180"/>
      <c r="F185" s="201" t="s">
        <v>610</v>
      </c>
      <c r="G185" s="180"/>
      <c r="H185" s="180" t="s">
        <v>682</v>
      </c>
      <c r="I185" s="180" t="s">
        <v>606</v>
      </c>
      <c r="J185" s="180">
        <v>50</v>
      </c>
      <c r="K185" s="224"/>
    </row>
    <row r="186" spans="2:11" customFormat="1" ht="15" customHeight="1">
      <c r="B186" s="203"/>
      <c r="C186" s="180" t="s">
        <v>683</v>
      </c>
      <c r="D186" s="180"/>
      <c r="E186" s="180"/>
      <c r="F186" s="201" t="s">
        <v>610</v>
      </c>
      <c r="G186" s="180"/>
      <c r="H186" s="180" t="s">
        <v>684</v>
      </c>
      <c r="I186" s="180" t="s">
        <v>685</v>
      </c>
      <c r="J186" s="180"/>
      <c r="K186" s="224"/>
    </row>
    <row r="187" spans="2:11" customFormat="1" ht="15" customHeight="1">
      <c r="B187" s="203"/>
      <c r="C187" s="180" t="s">
        <v>686</v>
      </c>
      <c r="D187" s="180"/>
      <c r="E187" s="180"/>
      <c r="F187" s="201" t="s">
        <v>610</v>
      </c>
      <c r="G187" s="180"/>
      <c r="H187" s="180" t="s">
        <v>687</v>
      </c>
      <c r="I187" s="180" t="s">
        <v>685</v>
      </c>
      <c r="J187" s="180"/>
      <c r="K187" s="224"/>
    </row>
    <row r="188" spans="2:11" customFormat="1" ht="15" customHeight="1">
      <c r="B188" s="203"/>
      <c r="C188" s="180" t="s">
        <v>688</v>
      </c>
      <c r="D188" s="180"/>
      <c r="E188" s="180"/>
      <c r="F188" s="201" t="s">
        <v>610</v>
      </c>
      <c r="G188" s="180"/>
      <c r="H188" s="180" t="s">
        <v>689</v>
      </c>
      <c r="I188" s="180" t="s">
        <v>685</v>
      </c>
      <c r="J188" s="180"/>
      <c r="K188" s="224"/>
    </row>
    <row r="189" spans="2:11" customFormat="1" ht="15" customHeight="1">
      <c r="B189" s="203"/>
      <c r="C189" s="237" t="s">
        <v>690</v>
      </c>
      <c r="D189" s="180"/>
      <c r="E189" s="180"/>
      <c r="F189" s="201" t="s">
        <v>610</v>
      </c>
      <c r="G189" s="180"/>
      <c r="H189" s="180" t="s">
        <v>691</v>
      </c>
      <c r="I189" s="180" t="s">
        <v>692</v>
      </c>
      <c r="J189" s="238" t="s">
        <v>693</v>
      </c>
      <c r="K189" s="224"/>
    </row>
    <row r="190" spans="2:11" customFormat="1" ht="15" customHeight="1">
      <c r="B190" s="239"/>
      <c r="C190" s="240" t="s">
        <v>694</v>
      </c>
      <c r="D190" s="241"/>
      <c r="E190" s="241"/>
      <c r="F190" s="242" t="s">
        <v>610</v>
      </c>
      <c r="G190" s="241"/>
      <c r="H190" s="241" t="s">
        <v>695</v>
      </c>
      <c r="I190" s="241" t="s">
        <v>692</v>
      </c>
      <c r="J190" s="243" t="s">
        <v>693</v>
      </c>
      <c r="K190" s="244"/>
    </row>
    <row r="191" spans="2:11" customFormat="1" ht="15" customHeight="1">
      <c r="B191" s="203"/>
      <c r="C191" s="237" t="s">
        <v>42</v>
      </c>
      <c r="D191" s="180"/>
      <c r="E191" s="180"/>
      <c r="F191" s="201" t="s">
        <v>604</v>
      </c>
      <c r="G191" s="180"/>
      <c r="H191" s="177" t="s">
        <v>696</v>
      </c>
      <c r="I191" s="180" t="s">
        <v>697</v>
      </c>
      <c r="J191" s="180"/>
      <c r="K191" s="224"/>
    </row>
    <row r="192" spans="2:11" customFormat="1" ht="15" customHeight="1">
      <c r="B192" s="203"/>
      <c r="C192" s="237" t="s">
        <v>698</v>
      </c>
      <c r="D192" s="180"/>
      <c r="E192" s="180"/>
      <c r="F192" s="201" t="s">
        <v>604</v>
      </c>
      <c r="G192" s="180"/>
      <c r="H192" s="180" t="s">
        <v>699</v>
      </c>
      <c r="I192" s="180" t="s">
        <v>639</v>
      </c>
      <c r="J192" s="180"/>
      <c r="K192" s="224"/>
    </row>
    <row r="193" spans="2:11" customFormat="1" ht="15" customHeight="1">
      <c r="B193" s="203"/>
      <c r="C193" s="237" t="s">
        <v>700</v>
      </c>
      <c r="D193" s="180"/>
      <c r="E193" s="180"/>
      <c r="F193" s="201" t="s">
        <v>604</v>
      </c>
      <c r="G193" s="180"/>
      <c r="H193" s="180" t="s">
        <v>701</v>
      </c>
      <c r="I193" s="180" t="s">
        <v>639</v>
      </c>
      <c r="J193" s="180"/>
      <c r="K193" s="224"/>
    </row>
    <row r="194" spans="2:11" customFormat="1" ht="15" customHeight="1">
      <c r="B194" s="203"/>
      <c r="C194" s="237" t="s">
        <v>702</v>
      </c>
      <c r="D194" s="180"/>
      <c r="E194" s="180"/>
      <c r="F194" s="201" t="s">
        <v>610</v>
      </c>
      <c r="G194" s="180"/>
      <c r="H194" s="180" t="s">
        <v>703</v>
      </c>
      <c r="I194" s="180" t="s">
        <v>639</v>
      </c>
      <c r="J194" s="180"/>
      <c r="K194" s="224"/>
    </row>
    <row r="195" spans="2:11" customFormat="1" ht="15" customHeight="1">
      <c r="B195" s="230"/>
      <c r="C195" s="245"/>
      <c r="D195" s="210"/>
      <c r="E195" s="210"/>
      <c r="F195" s="210"/>
      <c r="G195" s="210"/>
      <c r="H195" s="210"/>
      <c r="I195" s="210"/>
      <c r="J195" s="210"/>
      <c r="K195" s="231"/>
    </row>
    <row r="196" spans="2:11" customFormat="1" ht="18.75" customHeight="1">
      <c r="B196" s="212"/>
      <c r="C196" s="222"/>
      <c r="D196" s="222"/>
      <c r="E196" s="222"/>
      <c r="F196" s="232"/>
      <c r="G196" s="222"/>
      <c r="H196" s="222"/>
      <c r="I196" s="222"/>
      <c r="J196" s="222"/>
      <c r="K196" s="212"/>
    </row>
    <row r="197" spans="2:11" customFormat="1" ht="18.75" customHeight="1">
      <c r="B197" s="212"/>
      <c r="C197" s="222"/>
      <c r="D197" s="222"/>
      <c r="E197" s="222"/>
      <c r="F197" s="232"/>
      <c r="G197" s="222"/>
      <c r="H197" s="222"/>
      <c r="I197" s="222"/>
      <c r="J197" s="222"/>
      <c r="K197" s="212"/>
    </row>
    <row r="198" spans="2:11" customFormat="1" ht="18.75" customHeight="1">
      <c r="B198" s="187"/>
      <c r="C198" s="187"/>
      <c r="D198" s="187"/>
      <c r="E198" s="187"/>
      <c r="F198" s="187"/>
      <c r="G198" s="187"/>
      <c r="H198" s="187"/>
      <c r="I198" s="187"/>
      <c r="J198" s="187"/>
      <c r="K198" s="187"/>
    </row>
    <row r="199" spans="2:11" customFormat="1" ht="13.5">
      <c r="B199" s="169"/>
      <c r="C199" s="170"/>
      <c r="D199" s="170"/>
      <c r="E199" s="170"/>
      <c r="F199" s="170"/>
      <c r="G199" s="170"/>
      <c r="H199" s="170"/>
      <c r="I199" s="170"/>
      <c r="J199" s="170"/>
      <c r="K199" s="171"/>
    </row>
    <row r="200" spans="2:11" customFormat="1" ht="21">
      <c r="B200" s="172"/>
      <c r="C200" s="295" t="s">
        <v>704</v>
      </c>
      <c r="D200" s="295"/>
      <c r="E200" s="295"/>
      <c r="F200" s="295"/>
      <c r="G200" s="295"/>
      <c r="H200" s="295"/>
      <c r="I200" s="295"/>
      <c r="J200" s="295"/>
      <c r="K200" s="173"/>
    </row>
    <row r="201" spans="2:11" customFormat="1" ht="25.5" customHeight="1">
      <c r="B201" s="172"/>
      <c r="C201" s="246" t="s">
        <v>705</v>
      </c>
      <c r="D201" s="246"/>
      <c r="E201" s="246"/>
      <c r="F201" s="246" t="s">
        <v>706</v>
      </c>
      <c r="G201" s="247"/>
      <c r="H201" s="298" t="s">
        <v>707</v>
      </c>
      <c r="I201" s="298"/>
      <c r="J201" s="298"/>
      <c r="K201" s="173"/>
    </row>
    <row r="202" spans="2:11" customFormat="1" ht="5.25" customHeight="1">
      <c r="B202" s="203"/>
      <c r="C202" s="198"/>
      <c r="D202" s="198"/>
      <c r="E202" s="198"/>
      <c r="F202" s="198"/>
      <c r="G202" s="222"/>
      <c r="H202" s="198"/>
      <c r="I202" s="198"/>
      <c r="J202" s="198"/>
      <c r="K202" s="224"/>
    </row>
    <row r="203" spans="2:11" customFormat="1" ht="15" customHeight="1">
      <c r="B203" s="203"/>
      <c r="C203" s="180" t="s">
        <v>697</v>
      </c>
      <c r="D203" s="180"/>
      <c r="E203" s="180"/>
      <c r="F203" s="201" t="s">
        <v>43</v>
      </c>
      <c r="G203" s="180"/>
      <c r="H203" s="299" t="s">
        <v>708</v>
      </c>
      <c r="I203" s="299"/>
      <c r="J203" s="299"/>
      <c r="K203" s="224"/>
    </row>
    <row r="204" spans="2:11" customFormat="1" ht="15" customHeight="1">
      <c r="B204" s="203"/>
      <c r="C204" s="180"/>
      <c r="D204" s="180"/>
      <c r="E204" s="180"/>
      <c r="F204" s="201" t="s">
        <v>44</v>
      </c>
      <c r="G204" s="180"/>
      <c r="H204" s="299" t="s">
        <v>709</v>
      </c>
      <c r="I204" s="299"/>
      <c r="J204" s="299"/>
      <c r="K204" s="224"/>
    </row>
    <row r="205" spans="2:11" customFormat="1" ht="15" customHeight="1">
      <c r="B205" s="203"/>
      <c r="C205" s="180"/>
      <c r="D205" s="180"/>
      <c r="E205" s="180"/>
      <c r="F205" s="201" t="s">
        <v>47</v>
      </c>
      <c r="G205" s="180"/>
      <c r="H205" s="299" t="s">
        <v>710</v>
      </c>
      <c r="I205" s="299"/>
      <c r="J205" s="299"/>
      <c r="K205" s="224"/>
    </row>
    <row r="206" spans="2:11" customFormat="1" ht="15" customHeight="1">
      <c r="B206" s="203"/>
      <c r="C206" s="180"/>
      <c r="D206" s="180"/>
      <c r="E206" s="180"/>
      <c r="F206" s="201" t="s">
        <v>45</v>
      </c>
      <c r="G206" s="180"/>
      <c r="H206" s="299" t="s">
        <v>711</v>
      </c>
      <c r="I206" s="299"/>
      <c r="J206" s="299"/>
      <c r="K206" s="224"/>
    </row>
    <row r="207" spans="2:11" customFormat="1" ht="15" customHeight="1">
      <c r="B207" s="203"/>
      <c r="C207" s="180"/>
      <c r="D207" s="180"/>
      <c r="E207" s="180"/>
      <c r="F207" s="201" t="s">
        <v>46</v>
      </c>
      <c r="G207" s="180"/>
      <c r="H207" s="299" t="s">
        <v>712</v>
      </c>
      <c r="I207" s="299"/>
      <c r="J207" s="299"/>
      <c r="K207" s="224"/>
    </row>
    <row r="208" spans="2:11" customFormat="1" ht="15" customHeight="1">
      <c r="B208" s="203"/>
      <c r="C208" s="180"/>
      <c r="D208" s="180"/>
      <c r="E208" s="180"/>
      <c r="F208" s="201"/>
      <c r="G208" s="180"/>
      <c r="H208" s="180"/>
      <c r="I208" s="180"/>
      <c r="J208" s="180"/>
      <c r="K208" s="224"/>
    </row>
    <row r="209" spans="2:11" customFormat="1" ht="15" customHeight="1">
      <c r="B209" s="203"/>
      <c r="C209" s="180" t="s">
        <v>651</v>
      </c>
      <c r="D209" s="180"/>
      <c r="E209" s="180"/>
      <c r="F209" s="201" t="s">
        <v>76</v>
      </c>
      <c r="G209" s="180"/>
      <c r="H209" s="299" t="s">
        <v>713</v>
      </c>
      <c r="I209" s="299"/>
      <c r="J209" s="299"/>
      <c r="K209" s="224"/>
    </row>
    <row r="210" spans="2:11" customFormat="1" ht="15" customHeight="1">
      <c r="B210" s="203"/>
      <c r="C210" s="180"/>
      <c r="D210" s="180"/>
      <c r="E210" s="180"/>
      <c r="F210" s="201" t="s">
        <v>546</v>
      </c>
      <c r="G210" s="180"/>
      <c r="H210" s="299" t="s">
        <v>547</v>
      </c>
      <c r="I210" s="299"/>
      <c r="J210" s="299"/>
      <c r="K210" s="224"/>
    </row>
    <row r="211" spans="2:11" customFormat="1" ht="15" customHeight="1">
      <c r="B211" s="203"/>
      <c r="C211" s="180"/>
      <c r="D211" s="180"/>
      <c r="E211" s="180"/>
      <c r="F211" s="201" t="s">
        <v>544</v>
      </c>
      <c r="G211" s="180"/>
      <c r="H211" s="299" t="s">
        <v>714</v>
      </c>
      <c r="I211" s="299"/>
      <c r="J211" s="299"/>
      <c r="K211" s="224"/>
    </row>
    <row r="212" spans="2:11" customFormat="1" ht="15" customHeight="1">
      <c r="B212" s="248"/>
      <c r="C212" s="180"/>
      <c r="D212" s="180"/>
      <c r="E212" s="180"/>
      <c r="F212" s="201" t="s">
        <v>548</v>
      </c>
      <c r="G212" s="237"/>
      <c r="H212" s="300" t="s">
        <v>549</v>
      </c>
      <c r="I212" s="300"/>
      <c r="J212" s="300"/>
      <c r="K212" s="249"/>
    </row>
    <row r="213" spans="2:11" customFormat="1" ht="15" customHeight="1">
      <c r="B213" s="248"/>
      <c r="C213" s="180"/>
      <c r="D213" s="180"/>
      <c r="E213" s="180"/>
      <c r="F213" s="201" t="s">
        <v>550</v>
      </c>
      <c r="G213" s="237"/>
      <c r="H213" s="300" t="s">
        <v>715</v>
      </c>
      <c r="I213" s="300"/>
      <c r="J213" s="300"/>
      <c r="K213" s="249"/>
    </row>
    <row r="214" spans="2:11" customFormat="1" ht="15" customHeight="1">
      <c r="B214" s="248"/>
      <c r="C214" s="180"/>
      <c r="D214" s="180"/>
      <c r="E214" s="180"/>
      <c r="F214" s="201"/>
      <c r="G214" s="237"/>
      <c r="H214" s="228"/>
      <c r="I214" s="228"/>
      <c r="J214" s="228"/>
      <c r="K214" s="249"/>
    </row>
    <row r="215" spans="2:11" customFormat="1" ht="15" customHeight="1">
      <c r="B215" s="248"/>
      <c r="C215" s="180" t="s">
        <v>675</v>
      </c>
      <c r="D215" s="180"/>
      <c r="E215" s="180"/>
      <c r="F215" s="201">
        <v>1</v>
      </c>
      <c r="G215" s="237"/>
      <c r="H215" s="300" t="s">
        <v>716</v>
      </c>
      <c r="I215" s="300"/>
      <c r="J215" s="300"/>
      <c r="K215" s="249"/>
    </row>
    <row r="216" spans="2:11" customFormat="1" ht="15" customHeight="1">
      <c r="B216" s="248"/>
      <c r="C216" s="180"/>
      <c r="D216" s="180"/>
      <c r="E216" s="180"/>
      <c r="F216" s="201">
        <v>2</v>
      </c>
      <c r="G216" s="237"/>
      <c r="H216" s="300" t="s">
        <v>717</v>
      </c>
      <c r="I216" s="300"/>
      <c r="J216" s="300"/>
      <c r="K216" s="249"/>
    </row>
    <row r="217" spans="2:11" customFormat="1" ht="15" customHeight="1">
      <c r="B217" s="248"/>
      <c r="C217" s="180"/>
      <c r="D217" s="180"/>
      <c r="E217" s="180"/>
      <c r="F217" s="201">
        <v>3</v>
      </c>
      <c r="G217" s="237"/>
      <c r="H217" s="300" t="s">
        <v>718</v>
      </c>
      <c r="I217" s="300"/>
      <c r="J217" s="300"/>
      <c r="K217" s="249"/>
    </row>
    <row r="218" spans="2:11" customFormat="1" ht="15" customHeight="1">
      <c r="B218" s="248"/>
      <c r="C218" s="180"/>
      <c r="D218" s="180"/>
      <c r="E218" s="180"/>
      <c r="F218" s="201">
        <v>4</v>
      </c>
      <c r="G218" s="237"/>
      <c r="H218" s="300" t="s">
        <v>719</v>
      </c>
      <c r="I218" s="300"/>
      <c r="J218" s="300"/>
      <c r="K218" s="249"/>
    </row>
    <row r="219" spans="2:11" customFormat="1" ht="12.75" customHeight="1">
      <c r="B219" s="250"/>
      <c r="C219" s="251"/>
      <c r="D219" s="251"/>
      <c r="E219" s="251"/>
      <c r="F219" s="251"/>
      <c r="G219" s="251"/>
      <c r="H219" s="251"/>
      <c r="I219" s="251"/>
      <c r="J219" s="251"/>
      <c r="K219" s="252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079 - Gravitační a tlakov...</vt:lpstr>
      <vt:lpstr>Pokyny pro vyplnění</vt:lpstr>
      <vt:lpstr>'079 - Gravitační a tlakov...'!Názvy_tisku</vt:lpstr>
      <vt:lpstr>'Rekapitulace stavby'!Názvy_tisku</vt:lpstr>
      <vt:lpstr>'079 - Gravitační a tlakov...'!Oblast_tisku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Pavelek</dc:creator>
  <cp:lastModifiedBy>Michal Pavelek</cp:lastModifiedBy>
  <dcterms:created xsi:type="dcterms:W3CDTF">2025-04-04T13:15:22Z</dcterms:created>
  <dcterms:modified xsi:type="dcterms:W3CDTF">2025-04-04T13:16:26Z</dcterms:modified>
</cp:coreProperties>
</file>